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RENDICIÓN DE CUENTAS 2020\Rendición de cuentas provincia\ZONA 3\Medios de verificación\procesos de contratación\"/>
    </mc:Choice>
  </mc:AlternateContent>
  <bookViews>
    <workbookView xWindow="0" yWindow="0" windowWidth="10155" windowHeight="6330" firstSheet="1" activeTab="1"/>
  </bookViews>
  <sheets>
    <sheet name="PAPP COD" sheetId="1" state="hidden" r:id="rId1"/>
    <sheet name="PAC COD" sheetId="2" r:id="rId2"/>
  </sheets>
  <definedNames>
    <definedName name="_xlnm._FilterDatabase" localSheetId="1" hidden="1">'PAC COD'!$A$1:$AK$130</definedName>
    <definedName name="_xlnm._FilterDatabase" localSheetId="0" hidden="1">'PAPP COD'!$A$2:$W$157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1" i="1" l="1"/>
  <c r="U61" i="1"/>
  <c r="L62" i="1"/>
  <c r="U62" i="1"/>
  <c r="L63" i="1"/>
  <c r="U63" i="1"/>
  <c r="U104" i="1"/>
  <c r="V104" i="1" s="1"/>
  <c r="N104" i="1"/>
  <c r="O98" i="1"/>
  <c r="O97" i="1"/>
  <c r="V92" i="1"/>
  <c r="V139" i="1"/>
  <c r="Q143" i="1"/>
  <c r="Q146" i="1"/>
  <c r="K147" i="1"/>
  <c r="Q151" i="1"/>
  <c r="T168" i="1"/>
  <c r="U108" i="1"/>
  <c r="U109" i="1"/>
  <c r="K66" i="1"/>
  <c r="U66" i="1" s="1"/>
  <c r="K67" i="1"/>
  <c r="U67" i="1"/>
  <c r="U9" i="1"/>
  <c r="U10" i="1"/>
  <c r="U11" i="1"/>
  <c r="U12" i="1"/>
  <c r="U13" i="1"/>
  <c r="V7" i="1"/>
  <c r="U25" i="1"/>
  <c r="U26" i="1"/>
  <c r="K93" i="1"/>
  <c r="U93" i="1"/>
  <c r="O94" i="1"/>
  <c r="U94" i="1"/>
  <c r="V87" i="1"/>
  <c r="V83" i="1"/>
  <c r="U102" i="1"/>
  <c r="U103" i="1"/>
  <c r="M152" i="1"/>
  <c r="U152" i="1"/>
  <c r="V152" i="1" s="1"/>
  <c r="N129" i="1"/>
  <c r="U140" i="1"/>
  <c r="U141" i="1"/>
  <c r="L142" i="1"/>
  <c r="U142" i="1"/>
  <c r="K154" i="1"/>
  <c r="U144" i="1"/>
  <c r="U145" i="1"/>
  <c r="Q114" i="1"/>
  <c r="V114" i="1"/>
  <c r="U51" i="1"/>
  <c r="V51" i="1" s="1"/>
  <c r="K53" i="1"/>
  <c r="U53" i="1"/>
  <c r="U55" i="1"/>
  <c r="U56" i="1"/>
  <c r="U57" i="1"/>
  <c r="K59" i="1"/>
  <c r="U59" i="1"/>
  <c r="U54" i="1"/>
  <c r="Q75" i="1"/>
  <c r="N80" i="1"/>
  <c r="V73" i="1"/>
  <c r="Q46" i="1"/>
  <c r="U132" i="2"/>
  <c r="U134" i="1"/>
  <c r="U135" i="1"/>
  <c r="V134" i="1" s="1"/>
  <c r="O105" i="1"/>
  <c r="O45" i="1"/>
  <c r="O44" i="1"/>
  <c r="O78" i="1"/>
  <c r="O79" i="1"/>
  <c r="Q27" i="1"/>
  <c r="Q28" i="1"/>
  <c r="N126" i="1"/>
  <c r="M125" i="1"/>
  <c r="K112" i="1"/>
  <c r="N150" i="1"/>
  <c r="U132" i="1"/>
  <c r="V132" i="1" s="1"/>
  <c r="K81" i="1"/>
  <c r="Q81" i="1"/>
  <c r="U41" i="1"/>
  <c r="V41" i="1" s="1"/>
  <c r="U49" i="1"/>
  <c r="V49" i="1" s="1"/>
  <c r="U46" i="1"/>
  <c r="V46" i="1" s="1"/>
  <c r="V78" i="1"/>
  <c r="V72" i="1"/>
  <c r="V8" i="1"/>
  <c r="V84" i="1"/>
  <c r="V148" i="1"/>
  <c r="U98" i="1"/>
  <c r="V98" i="1" s="1"/>
  <c r="U96" i="1"/>
  <c r="V96" i="1" s="1"/>
  <c r="U151" i="1"/>
  <c r="V151" i="1" s="1"/>
  <c r="V155" i="1"/>
  <c r="V106" i="1"/>
  <c r="V105" i="1"/>
  <c r="V86" i="1"/>
  <c r="V85" i="1"/>
  <c r="V44" i="1"/>
  <c r="T157" i="1"/>
  <c r="U156" i="1"/>
  <c r="V156" i="1" s="1"/>
  <c r="U154" i="1"/>
  <c r="V154" i="1" s="1"/>
  <c r="U153" i="1"/>
  <c r="V153" i="1" s="1"/>
  <c r="U150" i="1"/>
  <c r="V150" i="1" s="1"/>
  <c r="U149" i="1"/>
  <c r="V149" i="1" s="1"/>
  <c r="U147" i="1"/>
  <c r="V147" i="1" s="1"/>
  <c r="K138" i="1"/>
  <c r="U138" i="1"/>
  <c r="K137" i="1"/>
  <c r="U137" i="1"/>
  <c r="K136" i="1"/>
  <c r="J136" i="1"/>
  <c r="I136" i="1"/>
  <c r="O133" i="1"/>
  <c r="U133" i="1"/>
  <c r="V133" i="1" s="1"/>
  <c r="K131" i="1"/>
  <c r="U131" i="1"/>
  <c r="V131" i="1" s="1"/>
  <c r="U130" i="1"/>
  <c r="U129" i="1"/>
  <c r="V128" i="1" s="1"/>
  <c r="U128" i="1"/>
  <c r="U127" i="1"/>
  <c r="U126" i="1"/>
  <c r="V125" i="1" s="1"/>
  <c r="U125" i="1"/>
  <c r="U124" i="1"/>
  <c r="V124" i="1" s="1"/>
  <c r="U123" i="1"/>
  <c r="V123" i="1" s="1"/>
  <c r="U122" i="1"/>
  <c r="U121" i="1"/>
  <c r="U120" i="1"/>
  <c r="U119" i="1"/>
  <c r="U118" i="1"/>
  <c r="K117" i="1"/>
  <c r="U117" i="1"/>
  <c r="K116" i="1"/>
  <c r="U116" i="1"/>
  <c r="U115" i="1"/>
  <c r="V115" i="1" s="1"/>
  <c r="U113" i="1"/>
  <c r="V113" i="1" s="1"/>
  <c r="U112" i="1"/>
  <c r="V112" i="1" s="1"/>
  <c r="K111" i="1"/>
  <c r="U111" i="1"/>
  <c r="V111" i="1" s="1"/>
  <c r="U110" i="1"/>
  <c r="V110" i="1" s="1"/>
  <c r="L104" i="1"/>
  <c r="K101" i="1"/>
  <c r="U101" i="1"/>
  <c r="K100" i="1"/>
  <c r="U100" i="1"/>
  <c r="J99" i="1"/>
  <c r="U99" i="1"/>
  <c r="K91" i="1"/>
  <c r="U91" i="1"/>
  <c r="V91" i="1" s="1"/>
  <c r="K90" i="1"/>
  <c r="U90" i="1"/>
  <c r="K89" i="1"/>
  <c r="U89" i="1"/>
  <c r="U88" i="1"/>
  <c r="V88" i="1" s="1"/>
  <c r="K82" i="1"/>
  <c r="U82" i="1"/>
  <c r="V82" i="1" s="1"/>
  <c r="U81" i="1"/>
  <c r="V81" i="1" s="1"/>
  <c r="U79" i="1"/>
  <c r="V79" i="1" s="1"/>
  <c r="U77" i="1"/>
  <c r="U76" i="1"/>
  <c r="K75" i="1"/>
  <c r="U74" i="1"/>
  <c r="V74" i="1" s="1"/>
  <c r="U71" i="1"/>
  <c r="U70" i="1"/>
  <c r="U69" i="1"/>
  <c r="U65" i="1"/>
  <c r="U64" i="1"/>
  <c r="U60" i="1"/>
  <c r="V60" i="1" s="1"/>
  <c r="U50" i="1"/>
  <c r="V50" i="1" s="1"/>
  <c r="U48" i="1"/>
  <c r="V48" i="1" s="1"/>
  <c r="U47" i="1"/>
  <c r="V47" i="1" s="1"/>
  <c r="U45" i="1"/>
  <c r="V45" i="1" s="1"/>
  <c r="N43" i="1"/>
  <c r="M43" i="1"/>
  <c r="L43" i="1"/>
  <c r="K43" i="1"/>
  <c r="U40" i="1"/>
  <c r="U42" i="1"/>
  <c r="V42" i="1" s="1"/>
  <c r="U39" i="1"/>
  <c r="L36" i="1"/>
  <c r="U36" i="1"/>
  <c r="K35" i="1"/>
  <c r="U35" i="1"/>
  <c r="U34" i="1"/>
  <c r="U32" i="1"/>
  <c r="U31" i="1"/>
  <c r="V31" i="1" s="1"/>
  <c r="U30" i="1"/>
  <c r="V30" i="1" s="1"/>
  <c r="L26" i="1"/>
  <c r="K22" i="1"/>
  <c r="U22" i="1"/>
  <c r="U21" i="1"/>
  <c r="U20" i="1"/>
  <c r="U19" i="1"/>
  <c r="U18" i="1"/>
  <c r="U17" i="1"/>
  <c r="U15" i="1"/>
  <c r="L9" i="1"/>
  <c r="U6" i="1"/>
  <c r="V6" i="1" s="1"/>
  <c r="U5" i="1"/>
  <c r="V5" i="1" s="1"/>
  <c r="I4" i="1"/>
  <c r="U4" i="1"/>
  <c r="V4" i="1" s="1"/>
  <c r="I3" i="1"/>
  <c r="U3" i="1"/>
  <c r="V3" i="1" s="1"/>
  <c r="U80" i="1"/>
  <c r="V80" i="1" s="1"/>
  <c r="U136" i="1"/>
  <c r="V136" i="1" s="1"/>
  <c r="U43" i="1"/>
  <c r="V43" i="1" s="1"/>
  <c r="U75" i="1"/>
  <c r="V75" i="1" s="1"/>
  <c r="V137" i="1" l="1"/>
  <c r="V39" i="1"/>
  <c r="V21" i="1"/>
  <c r="V64" i="1"/>
  <c r="V53" i="1"/>
  <c r="V66" i="1"/>
  <c r="V144" i="1"/>
  <c r="V140" i="1"/>
  <c r="V76" i="1"/>
  <c r="V15" i="1"/>
  <c r="V18" i="1"/>
  <c r="V99" i="1"/>
  <c r="V102" i="1"/>
  <c r="V25" i="1"/>
  <c r="V108" i="1"/>
  <c r="V32" i="1"/>
  <c r="V89" i="1"/>
  <c r="V93" i="1"/>
  <c r="V9" i="1"/>
  <c r="V69" i="1"/>
  <c r="V61" i="1"/>
</calcChain>
</file>

<file path=xl/comments1.xml><?xml version="1.0" encoding="utf-8"?>
<comments xmlns="http://schemas.openxmlformats.org/spreadsheetml/2006/main">
  <authors>
    <author>Compras Publicas</author>
  </authors>
  <commentList>
    <comment ref="U5" authorId="0" shapeId="0">
      <text>
        <r>
          <rPr>
            <b/>
            <sz val="9"/>
            <color indexed="81"/>
            <rFont val="Tahoma"/>
            <family val="2"/>
          </rPr>
          <t>Compras Publicas:</t>
        </r>
        <r>
          <rPr>
            <sz val="9"/>
            <color indexed="81"/>
            <rFont val="Tahoma"/>
            <family val="2"/>
          </rPr>
          <t xml:space="preserve">
NO IVA ARTESANO CALIFICADO</t>
        </r>
      </text>
    </comment>
    <comment ref="AG5" authorId="0" shapeId="0">
      <text>
        <r>
          <rPr>
            <b/>
            <sz val="9"/>
            <color indexed="81"/>
            <rFont val="Tahoma"/>
            <family val="2"/>
          </rPr>
          <t>Compras Publicas:</t>
        </r>
        <r>
          <rPr>
            <sz val="9"/>
            <color indexed="81"/>
            <rFont val="Tahoma"/>
            <family val="2"/>
          </rPr>
          <t xml:space="preserve">
NO IVA ARTESANO CALIFICADO</t>
        </r>
      </text>
    </comment>
    <comment ref="U6" authorId="0" shapeId="0">
      <text>
        <r>
          <rPr>
            <b/>
            <sz val="9"/>
            <color indexed="81"/>
            <rFont val="Tahoma"/>
            <family val="2"/>
          </rPr>
          <t>Compras Publicas:</t>
        </r>
        <r>
          <rPr>
            <sz val="9"/>
            <color indexed="81"/>
            <rFont val="Tahoma"/>
            <family val="2"/>
          </rPr>
          <t xml:space="preserve">
NO IVA ARTESANO CALIFICADO</t>
        </r>
      </text>
    </comment>
    <comment ref="AG6" authorId="0" shapeId="0">
      <text>
        <r>
          <rPr>
            <b/>
            <sz val="9"/>
            <color indexed="81"/>
            <rFont val="Tahoma"/>
            <family val="2"/>
          </rPr>
          <t>Compras Publicas:</t>
        </r>
        <r>
          <rPr>
            <sz val="9"/>
            <color indexed="81"/>
            <rFont val="Tahoma"/>
            <family val="2"/>
          </rPr>
          <t xml:space="preserve">
NO IVA ARTESANO CALIFICADO</t>
        </r>
      </text>
    </comment>
    <comment ref="U7" authorId="0" shapeId="0">
      <text>
        <r>
          <rPr>
            <b/>
            <sz val="9"/>
            <color indexed="81"/>
            <rFont val="Tahoma"/>
            <family val="2"/>
          </rPr>
          <t>Compras Publicas:</t>
        </r>
        <r>
          <rPr>
            <sz val="9"/>
            <color indexed="81"/>
            <rFont val="Tahoma"/>
            <family val="2"/>
          </rPr>
          <t xml:space="preserve">
NO IVA ARTESANO CALIFICADO</t>
        </r>
      </text>
    </comment>
    <comment ref="U64" authorId="0" shapeId="0">
      <text>
        <r>
          <rPr>
            <b/>
            <sz val="9"/>
            <color indexed="81"/>
            <rFont val="Tahoma"/>
            <family val="2"/>
          </rPr>
          <t>Compras Publicas:</t>
        </r>
        <r>
          <rPr>
            <sz val="9"/>
            <color indexed="81"/>
            <rFont val="Tahoma"/>
            <family val="2"/>
          </rPr>
          <t xml:space="preserve">
NO IVA ARTESANO CALIFICADO</t>
        </r>
      </text>
    </comment>
    <comment ref="AG64" authorId="0" shapeId="0">
      <text>
        <r>
          <rPr>
            <b/>
            <sz val="9"/>
            <color indexed="81"/>
            <rFont val="Tahoma"/>
            <family val="2"/>
          </rPr>
          <t>Compras Publicas:</t>
        </r>
        <r>
          <rPr>
            <sz val="9"/>
            <color indexed="81"/>
            <rFont val="Tahoma"/>
            <family val="2"/>
          </rPr>
          <t xml:space="preserve">
NO IVA ARTESANO CALIFICADO</t>
        </r>
      </text>
    </comment>
    <comment ref="U65" authorId="0" shapeId="0">
      <text>
        <r>
          <rPr>
            <b/>
            <sz val="9"/>
            <color indexed="81"/>
            <rFont val="Tahoma"/>
            <family val="2"/>
          </rPr>
          <t>Compras Publicas:</t>
        </r>
        <r>
          <rPr>
            <sz val="9"/>
            <color indexed="81"/>
            <rFont val="Tahoma"/>
            <family val="2"/>
          </rPr>
          <t xml:space="preserve">
NO IVA ARTESANO CALIFICADO</t>
        </r>
      </text>
    </comment>
    <comment ref="AG65" authorId="0" shapeId="0">
      <text>
        <r>
          <rPr>
            <b/>
            <sz val="9"/>
            <color indexed="81"/>
            <rFont val="Tahoma"/>
            <family val="2"/>
          </rPr>
          <t>Compras Publicas:</t>
        </r>
        <r>
          <rPr>
            <sz val="9"/>
            <color indexed="81"/>
            <rFont val="Tahoma"/>
            <family val="2"/>
          </rPr>
          <t xml:space="preserve">
artesano calificado</t>
        </r>
      </text>
    </comment>
  </commentList>
</comments>
</file>

<file path=xl/sharedStrings.xml><?xml version="1.0" encoding="utf-8"?>
<sst xmlns="http://schemas.openxmlformats.org/spreadsheetml/2006/main" count="3485" uniqueCount="546">
  <si>
    <t>DIRECCIÓN DISTRITAL</t>
  </si>
  <si>
    <t>OBJETIVOS ESTRATEGICOS</t>
  </si>
  <si>
    <t>UNIDAD</t>
  </si>
  <si>
    <t>PROYECTOS Y ACTIVIDADES CLAVES</t>
  </si>
  <si>
    <t>NUMERO DEL ITEM PRESUPUESTARIO</t>
  </si>
  <si>
    <t>NOMBRE DEL ITEM PRESUPUESTARIO</t>
  </si>
  <si>
    <t>DETALLE DEL GASTO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</si>
  <si>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</si>
  <si>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</si>
  <si>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</si>
  <si>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</si>
  <si>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</si>
  <si>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</si>
  <si>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</si>
  <si>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</si>
  <si>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</si>
  <si>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</si>
  <si>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</si>
  <si>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</si>
  <si>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PRESUPUESTO 2019</t>
  </si>
  <si>
    <t>CERTIFICACIONES</t>
  </si>
  <si>
    <t>SALDO</t>
  </si>
  <si>
    <t># CERTIFICACIÓN</t>
  </si>
  <si>
    <t>DIRECCION DISTRTITAL 3 COTOPAXI</t>
  </si>
  <si>
    <t>Incrementar el uso eficiente del presupuesto</t>
  </si>
  <si>
    <t>Gestión Financiera</t>
  </si>
  <si>
    <t>Ejecución de Pagos</t>
  </si>
  <si>
    <t>Agua Potable</t>
  </si>
  <si>
    <t>Para pago de planillas mensuales de agua potable oficina Latacunga</t>
  </si>
  <si>
    <t>CERT. 64</t>
  </si>
  <si>
    <t>Energía Eléctrica</t>
  </si>
  <si>
    <t>Para pago de planillas mensuales de servicio eléctrico de dos oficinas Latacunga y La Manà.</t>
  </si>
  <si>
    <t xml:space="preserve"> CERT. 68 - 69-379 - 400 -506</t>
  </si>
  <si>
    <t>Telecomunicaciones</t>
  </si>
  <si>
    <t>Para pago de servicios telefónico e internet de tres lìneas de las oficinas La Maná y Latacunga</t>
  </si>
  <si>
    <t>CERT. 65 - 378</t>
  </si>
  <si>
    <t>Almacenamiento, Embalaje, Envase y Recarga de Extintores</t>
  </si>
  <si>
    <t>Para recraga de extintores de oficinas y vehículos</t>
  </si>
  <si>
    <t xml:space="preserve">Gestión Administrativa </t>
  </si>
  <si>
    <t>Viáticos y Subsistencias en el Interior</t>
  </si>
  <si>
    <t xml:space="preserve">Pago viáticos por cumplimiento de comisiones provinciales por parte de los servidores </t>
  </si>
  <si>
    <t>CERT. 1456</t>
  </si>
  <si>
    <t>Registro de Insumos Agropecuarios</t>
  </si>
  <si>
    <t>Control post registro de empresas pecuarias</t>
  </si>
  <si>
    <t xml:space="preserve">Para pago de comisiones servidor de Registro de Insumos Agropecuarios </t>
  </si>
  <si>
    <t>Sanidad Vegetal</t>
  </si>
  <si>
    <t>Supervisión a la implementación de medidas fitosanitarias para cumplimiento de planes de manejo, acción o contingencia de plagas reglamentadas y de importancia económica</t>
  </si>
  <si>
    <t>Pago de comisiones de servicio personal Técnico  - Administrativo</t>
  </si>
  <si>
    <t>Sanida Animal</t>
  </si>
  <si>
    <t xml:space="preserve">Capacitación en temas de control zoosanitario </t>
  </si>
  <si>
    <t>Inocuidad de Alimentos</t>
  </si>
  <si>
    <t>Capacitación en temas de Inocuidad de Alimentos</t>
  </si>
  <si>
    <t>Edificios, Locales, Residencias y Cableado Estructurado (Instalación, Mantenimiento y Reparación)</t>
  </si>
  <si>
    <t>Cambio puerta principal de acceso a la Dirección Distrital oficina Latacunga</t>
  </si>
  <si>
    <t>CERT. 1377</t>
  </si>
  <si>
    <t>Servicio de plomeria para las cañerias de las instalaciones de la oficina Latacunga</t>
  </si>
  <si>
    <t>Mantenimiento de puertas, techos, ventanas, cableado y bajantes de agua de la oficina la Maná.</t>
  </si>
  <si>
    <t>CERT. 2003</t>
  </si>
  <si>
    <t>Inocuidad de los Alimentos</t>
  </si>
  <si>
    <t>Vigilancia y Control de la Inocuidad de Leche cruda</t>
  </si>
  <si>
    <t>Maquinarias y Equipos (Instalación, Mantenimiento y Reparación)</t>
  </si>
  <si>
    <t>Para mantenimiento, verificación y calibración de equipos de laboratorio (2 centrifugas, lactodensímetro, pHmetro)</t>
  </si>
  <si>
    <t>CERT. 1743</t>
  </si>
  <si>
    <t>Mano de obra para mantenimiento de copiadora Ricoh</t>
  </si>
  <si>
    <t>CERT. 1411</t>
  </si>
  <si>
    <t>Mantenimiento UPS de la Dirección Distrtital</t>
  </si>
  <si>
    <t>CERT. 1461</t>
  </si>
  <si>
    <t>Gestión Administrativa</t>
  </si>
  <si>
    <t>Control de mantenimiento de vehículos</t>
  </si>
  <si>
    <t>Vehículos (Servicio para Manteniento y reparación)</t>
  </si>
  <si>
    <t>Mantenimientos preventivos y correctivos de  vehiculos  multimarca</t>
  </si>
  <si>
    <t>CERT. 1711- 1870</t>
  </si>
  <si>
    <t>Mantenimientos preventivos y correctivos de  vehículos con vigencia tecnológica</t>
  </si>
  <si>
    <t>CERT. 1409- 1651</t>
  </si>
  <si>
    <t>Reencauche de neumáticos</t>
  </si>
  <si>
    <t xml:space="preserve">Combustibles y lubricantes </t>
  </si>
  <si>
    <t>Adquisición de combustible para el parque automotor de la oficina la Maná</t>
  </si>
  <si>
    <t>CERT. 1586- 1653</t>
  </si>
  <si>
    <t>Adquisición de combustible para el parque automotor de la oficina Latacunga</t>
  </si>
  <si>
    <t>CERT. 1773- 1868</t>
  </si>
  <si>
    <t>Control y Provisión de Suministros</t>
  </si>
  <si>
    <t xml:space="preserve">Materiales de oficina </t>
  </si>
  <si>
    <t>Para compra de tonners y cartuchos</t>
  </si>
  <si>
    <t>CERT. 1598</t>
  </si>
  <si>
    <t>Insumos Materiales y Suministros para Construccion Electricidad Plomeria Carpinteria Senalizacion Vial Navegacion Contra Incendios y placas</t>
  </si>
  <si>
    <t>Para compra de material de construccion y electrico para arreglo de baterias saniatrias de oficina latacunga</t>
  </si>
  <si>
    <t>CERT. 2267</t>
  </si>
  <si>
    <t>Repuestos y Accesorios</t>
  </si>
  <si>
    <t>Repuestos para mantenimiento de copiadora Ricoh</t>
  </si>
  <si>
    <t>CERT. 1381</t>
  </si>
  <si>
    <t>Repuestos y accesorios</t>
  </si>
  <si>
    <t>Adquisición de teclado para computadora de Comunicación Social</t>
  </si>
  <si>
    <t>CERT. 1379</t>
  </si>
  <si>
    <t>Adquisición de mouse para computadora de Comunicación Social</t>
  </si>
  <si>
    <t>Adquisición de respuestos de vehículos en garantía técnica</t>
  </si>
  <si>
    <t>Adquisición de respuestos de vehículos multimarca</t>
  </si>
  <si>
    <t>Adquisición de neumáticos</t>
  </si>
  <si>
    <t>Suministros para Actividades Agropecuarias, Pesca y Caza</t>
  </si>
  <si>
    <t>Adquisición de guantes anticorte</t>
  </si>
  <si>
    <t>CERT. 1460</t>
  </si>
  <si>
    <t>Control Zoosanitario</t>
  </si>
  <si>
    <t>Equipos, Sistemas y Paquetes Informáticos</t>
  </si>
  <si>
    <t>Adquisición memoria externa sanidad animal agencia La Maná</t>
  </si>
  <si>
    <t>CERT. 1448</t>
  </si>
  <si>
    <t>Adquisición de narigueras para personal PEFA Latacunga y La Maná</t>
  </si>
  <si>
    <t>CERT. 1790</t>
  </si>
  <si>
    <t>Tasas Generales, Impuestos, Contribuciones, Permisos, Licencias y Patentes.</t>
  </si>
  <si>
    <t>Para pago de tasas para matriculación de vehículos, impuesto predial, tasa bomberos.</t>
  </si>
  <si>
    <t>CERT. 791- 915- 1963</t>
  </si>
  <si>
    <t>VEHICULOS (SERVICIO PARA MANTENIMIENTO Y REPARACION)</t>
  </si>
  <si>
    <t>MANTENIMIENTOS PREVENTIVOS Y CORRECTIVOS DE VEHICULOS MULTIMARCA</t>
  </si>
  <si>
    <t>REPUESTOS Y ACCESORIOS</t>
  </si>
  <si>
    <t>ADQUISICIÓN DE REPUESTOS DE VEHICULOS MULTIMARCA</t>
  </si>
  <si>
    <t>DIRECCION DISTRTITAL 3 CHIMBORAZO</t>
  </si>
  <si>
    <t>AGUA POTABLE</t>
  </si>
  <si>
    <t>PAGO SERVICIO AGUA POTABLE</t>
  </si>
  <si>
    <t>ENERGIA ELECTRICA</t>
  </si>
  <si>
    <t>POR SERVICIO DE ENERGIA ELECTRICA</t>
  </si>
  <si>
    <t>CERT. 92-354-761-761</t>
  </si>
  <si>
    <t>TELECOMUNICACIONES</t>
  </si>
  <si>
    <t>POR SERVICIO DE TELEFONIA FIJA E INTERNET</t>
  </si>
  <si>
    <t>CERT. 41-353-761</t>
  </si>
  <si>
    <t>INSUMOS,    MATERIALES    Y   SUMINISTROS    PARA    LA    CONSTRUCCIÓN,    ELECTRICIDAD,    PLOMERÍA, CARPINTERÍA, SEÑALIZACIÓN VIAL, NAVEGACIÓN Y CONTRA INCENDIOS</t>
  </si>
  <si>
    <t>ADQUISICION DE EXTINTORES PARA VEHICULOS DE 5 LIBRAS PQS</t>
  </si>
  <si>
    <t>CERT. 1360</t>
  </si>
  <si>
    <t>SUMINISTROS PARA ACTIVIDADES AGROPECUARIAS, PESCA Y CAZA</t>
  </si>
  <si>
    <t>FUNDA CON CIERRE HERMETICO</t>
  </si>
  <si>
    <t>CERT. 2000</t>
  </si>
  <si>
    <t>REPUESTOS PARA EL MANTENIMIENTO DE VEHICULOS DE LA DIRECCION CON GARANTIA</t>
  </si>
  <si>
    <t>REPUESTOS PARA MANTENIMIENTO DE COPIADORAS</t>
  </si>
  <si>
    <t>CERT. 1551</t>
  </si>
  <si>
    <t>PARTES Y PIEZAS DE IMPRESORAS</t>
  </si>
  <si>
    <t>CERT. 1549</t>
  </si>
  <si>
    <t>REPUESTOS PARA MANTENIMIENTO CORRECTIVO DE COPIADORAS</t>
  </si>
  <si>
    <t>CERT. 2029</t>
  </si>
  <si>
    <t>COMPRA DE LLANTAS PARA VEHICULOS</t>
  </si>
  <si>
    <t>REPUESTOS PARA EL MANTENIMIENTO DE VEHICULOS DE LA DIRECCION SIN GARANTIA</t>
  </si>
  <si>
    <t>CERT. 1384- 1642</t>
  </si>
  <si>
    <t xml:space="preserve">MATERIALES DE OFICINA </t>
  </si>
  <si>
    <t>TONER</t>
  </si>
  <si>
    <t>COMBUSTIBLES Y LUBRICANTES</t>
  </si>
  <si>
    <t xml:space="preserve">COMBUSTIBLE PARA VEHICULOS DE LA DIRECCION RIOBAMBA </t>
  </si>
  <si>
    <t>CERT. 1388- 1644</t>
  </si>
  <si>
    <t xml:space="preserve">COMBUSTIBLE PARA VEHICULOS DE LA  AGENCIA ALAUSI </t>
  </si>
  <si>
    <t>COMBUSTIBLE PARA VEHICULOS DE LA  AGENCIA CUMANDA</t>
  </si>
  <si>
    <t>CERT. 1816-1817-2329</t>
  </si>
  <si>
    <t>MANTENIMIENTO Y REPARACIÓN DE EQUIPOS Y SISTEMAS INFORMÁTICOS</t>
  </si>
  <si>
    <t>MANTENIMIENTO DE IMPRESORAS PREVENTIVO Y CORRECTIVO</t>
  </si>
  <si>
    <t>SERVICIOS DE MANTENIMIENTO , REPARACIÓN Y ATENCIÓN DEL EQUIPO DE COMPUTACIÓN (INFORMATICO - TABLET)</t>
  </si>
  <si>
    <t>CERT. 2258</t>
  </si>
  <si>
    <t>MANTENIMIENTO DE VEHICULOS SERVICIOS CON GARANTIA CHIMBORAZO</t>
  </si>
  <si>
    <t>MANTENIMIENTO DE VEHICULOS SERVICIOS SIN GARANTIA CHIMBORAZO</t>
  </si>
  <si>
    <t>CERT. 1384-1642</t>
  </si>
  <si>
    <t>MAQUINARIAS Y EQUIPOS (INSTALACIÓN, MANTENIMIENTO Y REPARACIÓN)</t>
  </si>
  <si>
    <t>MANTENIMIENTO DE EQUIPOS</t>
  </si>
  <si>
    <t>CERT. 2020</t>
  </si>
  <si>
    <t>CALIBRACION Y MANTENIMIENTO DE EQUIPOS LDR</t>
  </si>
  <si>
    <t>ALMACENAMIENTO, EMBALAJE, ENVASE Y RECARGA DE EXTINTORES</t>
  </si>
  <si>
    <t>CERT. 2257</t>
  </si>
  <si>
    <t>SERVICIO DE SEGURIDAD Y VIGILANCIA</t>
  </si>
  <si>
    <t>SERVICIO DE MONITOREO DE SEGURIDAD PARA LAS OFICINAS</t>
  </si>
  <si>
    <t>CERT. 774</t>
  </si>
  <si>
    <t>VIATICOS Y SUBSISTENCIAS EN EL INTERIOR</t>
  </si>
  <si>
    <t>VIATICOS POR SERVICIOS INSTITUCIONALES</t>
  </si>
  <si>
    <t>EDICIÓN,IMPRESIÓN, REPRODUCCIÓN, PUBLICACIONES, SUSCRIPCIONES, FOTOCOPIADO, TRADUCCIÓN, EMPASTADO, ENMARCACIÓN, SERIGRAFÍA, FOTOGRAFÍA, CARNETIZACIÓN, FILMACIÓN E IMÁGENES SATELITALES.</t>
  </si>
  <si>
    <t>IMPRESIÓN DE SELLOS DE CLAUSURA ADHESIVOS FULL COLOR</t>
  </si>
  <si>
    <t>CERT. 1065</t>
  </si>
  <si>
    <t>ELABORACION SELLO SECO</t>
  </si>
  <si>
    <t>SERVICIO DE REENCAUCHE DE LLANTAS</t>
  </si>
  <si>
    <t>TASAS GENERALES - IMPUESTOS - CONTRIBUCIONES - PERMISOS - LICENCIA Y PATENTES</t>
  </si>
  <si>
    <t>PAGOS MATRICULA VEHICULOS, PREDIOS, IMPUESTOS</t>
  </si>
  <si>
    <t>DIRECCIÓN DISTRITAL 3 PASTAZA</t>
  </si>
  <si>
    <t>Adquisición de Bienes y Servicios</t>
  </si>
  <si>
    <t xml:space="preserve">Consumo de energia eléctirca de enero a diciembre </t>
  </si>
  <si>
    <t xml:space="preserve">Consumo de  servicio telefónico e internet de enero a diciembre </t>
  </si>
  <si>
    <t>Servicios de regargas de extintores de la Jefatura, Puesto de control camper Mera, Parque automotor</t>
  </si>
  <si>
    <t>Pago de viáticos y subsistencia al personal administrativo</t>
  </si>
  <si>
    <t>Calibración de maquinaria y equipos</t>
  </si>
  <si>
    <t>Vehículos (Mantenimiento y Reparacion)</t>
  </si>
  <si>
    <t xml:space="preserve">MANTENIMIENTO DEL PARQUE AUTOMOTOR PASTAZA SIN GARANTIA- MANO DE OBRA  </t>
  </si>
  <si>
    <t>CERT. 1382- 1641</t>
  </si>
  <si>
    <t xml:space="preserve">MANTENIMIENTO  DEL PARQUE AUTOMOTOR PASTAZA CON GARANTIA - MANO DE OBRA </t>
  </si>
  <si>
    <t>CERT. 1409-1651</t>
  </si>
  <si>
    <t>Edificios,   Locales   y   Residencias,   Parqueaderos,   Casilleros   Judiciales   y   Bancarios (Arrendamiento)</t>
  </si>
  <si>
    <t>Arrendamiento de  las Oficinas de la Jefatura Técnica de  Sanidad Agropecuaria Pastaza</t>
  </si>
  <si>
    <t>CERT. 288-350-1572</t>
  </si>
  <si>
    <t xml:space="preserve">Abastecimiento de combustible </t>
  </si>
  <si>
    <t xml:space="preserve">Combustibles, lubricantes </t>
  </si>
  <si>
    <t>Combustible</t>
  </si>
  <si>
    <t>CERT. 1478-2028</t>
  </si>
  <si>
    <t>Gestión de Soporte Técnico a Usuarios</t>
  </si>
  <si>
    <t>Adquisiciòn de Toner</t>
  </si>
  <si>
    <t>Adquisición de materiales de oficina</t>
  </si>
  <si>
    <t>Materiales de aseo</t>
  </si>
  <si>
    <t>Adquisición de materiales de aseo</t>
  </si>
  <si>
    <t>Extintores de incendios</t>
  </si>
  <si>
    <t>CERT. 914</t>
  </si>
  <si>
    <t xml:space="preserve">Repuestos para el mantenimiento   del parque automotor Pastaza  sin Garantía </t>
  </si>
  <si>
    <t>CERT. 1382-1641</t>
  </si>
  <si>
    <t xml:space="preserve">Repuestos para el mantenimiento  del parque automotor Pastaza  con Garantía </t>
  </si>
  <si>
    <t>Adquisición de dos extintores de 10 libras</t>
  </si>
  <si>
    <t>Pago matrículas y especies de vehículos de la Jefatura Tecnica de Sanidad Agropecuaria Pastaza</t>
  </si>
  <si>
    <t>CERT. 409-855-891-891</t>
  </si>
  <si>
    <t>Proceso de reencauche de neumáticos, mano de obra de Mtto. Del parque automotor Pastaza</t>
  </si>
  <si>
    <t>Repuestos para el mantenimiento preventivo y correctivo del parque  automotor Pastaza</t>
  </si>
  <si>
    <t>DIRECION DISTRITAL 3 TUNGURAHUA</t>
  </si>
  <si>
    <t>HERRAMIENTAS Y EQUIPOS MENORES</t>
  </si>
  <si>
    <t>ALIMENTOS,MEDICINAS,PRODUCTOSFARMACÉUTICOS,DISPOSITIVOSMÉDICOS,DEASEO Y ACCESORIOS PARA SANIDAD AGROPECUARIA</t>
  </si>
  <si>
    <t>REACTIVOS DISTRITAL 3</t>
  </si>
  <si>
    <t>CERT. 1471</t>
  </si>
  <si>
    <t>SERVICIO DE AGUA POTABLE</t>
  </si>
  <si>
    <t>CERT. 30- 342- 795- 1208- 1495</t>
  </si>
  <si>
    <t>SERVICIO DE ENERGIA ELECTRICA</t>
  </si>
  <si>
    <t>SERVICIO DE TELEFONIA E INTERNET</t>
  </si>
  <si>
    <t>CERT. 27- 351- 796- 1274- 1495</t>
  </si>
  <si>
    <t>FRASCOS DE MUESTRA DE ORINA, FUNDAS PLASTICAS</t>
  </si>
  <si>
    <t>MOCHILAS Y TENSIOMETRO</t>
  </si>
  <si>
    <t>REPUESTOS PARA EL MANTENIMIENTO PREVENTIVO Y CORRECTIVO DE VEHICULOS SIN GARANTIA DE LA AGENCIA DE REGULACION Y CONTROL FITO Y ZOOSANITARIO TUNGURAHUA</t>
  </si>
  <si>
    <t>CERT. 1395- 1649</t>
  </si>
  <si>
    <t>REPUESTOS PARA EL MANTENIMIENTO PREVENTIVO Y CORRECTIVO DE VEHICULOS CON GARANTIA DE LA AGENCIA DE REGULACION Y CONTROL FITO Y ZOOSANITARIO DISTRITAL 3</t>
  </si>
  <si>
    <t>SUMINISTROS DE IMPRESORAS - ESCANER</t>
  </si>
  <si>
    <t>CERT. 2254</t>
  </si>
  <si>
    <t>SUMINISTROS DE IMPRESORA</t>
  </si>
  <si>
    <t>CERT. 2030</t>
  </si>
  <si>
    <t>MOUSE</t>
  </si>
  <si>
    <t>CERT. 1338</t>
  </si>
  <si>
    <t>ELECTRODOS LDR</t>
  </si>
  <si>
    <t>CERT. 1909</t>
  </si>
  <si>
    <t>TECLADO</t>
  </si>
  <si>
    <t>CONOS - TRANSITO</t>
  </si>
  <si>
    <t>CERT. 1999- 2271</t>
  </si>
  <si>
    <t>DISPOSITIVOS MÉDICOS PARA LABORATORIO CLÍNICO Y PATOLOGÍA</t>
  </si>
  <si>
    <t>INSUMOS PARA LDR Y SANIDAD ANIMAL</t>
  </si>
  <si>
    <t>CERT. 1910</t>
  </si>
  <si>
    <t>MATERIALES DE ASEO</t>
  </si>
  <si>
    <t>AMBIENTAL VARIAS FRAGANCIAS EN AEROSOL DE 400CC DISTRITAL 3</t>
  </si>
  <si>
    <t>CERT. 1399</t>
  </si>
  <si>
    <t>PAPEL TOALLA DE MANOS BLANCO ROLLO 100 METROS</t>
  </si>
  <si>
    <t>CERT. 2376</t>
  </si>
  <si>
    <t>KIT DE LIMPIEZA EQUIPOS INFORMATICOS</t>
  </si>
  <si>
    <t>CERT. 1337</t>
  </si>
  <si>
    <t>ARCHIVADORES TAMAÑO OFICIO LOMO 8 CM</t>
  </si>
  <si>
    <t>CERT. 1438</t>
  </si>
  <si>
    <t>ESFEROGRAFICO AZUL PUNTA FINA</t>
  </si>
  <si>
    <t>CERT. 2378</t>
  </si>
  <si>
    <t>ADQUISICION DE TONER</t>
  </si>
  <si>
    <t>ADQUISICION DE COMBUSTIBLE PARA EL PARQUE AUTOMOTOR DE LA DIRECCION DISTRITAL TIPO A TUNGURAHUA</t>
  </si>
  <si>
    <t>CERT. 1392- 1647</t>
  </si>
  <si>
    <t>VESTUARIO,  LENCERÍA,  PRENDAS  DE  PROTECCIÓN;  Y,  ACCESORIOS  PARA  UNIFORMES  MILITARES  Y POLICIALES; Y, CARPAS</t>
  </si>
  <si>
    <t>PRENDAS DE PROTECCION  AREAS TECNICAS</t>
  </si>
  <si>
    <t>CERT. 2405</t>
  </si>
  <si>
    <t>MANTENIMIENTO DE LAS IMPRESORAS PREVENTIVOS Y CORRECTIVOS</t>
  </si>
  <si>
    <t>MANTENIMIENTO DE PROYECTORES</t>
  </si>
  <si>
    <t>CERT. 2001</t>
  </si>
  <si>
    <t>EDIFICIOS,   LOCALES   Y   RESIDENCIAS,   PARQUEADEROS,   CASILLEROS   JUDICIALES   Y   BANCARIOS (ARRENDAMIENTO)</t>
  </si>
  <si>
    <t>ARRENDAMIENTO DE UN BIEN INMUEBLE DE PROPIEDAD PRIVADA PARA LA AGENCIA DE REGULACION Y CONTROL FITO Y ZOOSANITARIO AGROCALIDAD AMBATO</t>
  </si>
  <si>
    <t>CERT. 281- 476- 1571</t>
  </si>
  <si>
    <t>MANTENIMIENTO PREVENTIVO Y CORRECTIVO DE AUTOMOTORES SIN GARANTIA DE LA AGENCIA DE REGULACION Y CONTROL FITO Y ZOOSANITARIO TUNGURAHUA</t>
  </si>
  <si>
    <t>MANTENIMIENTO PREVENTIVO Y CORRECTIVO DE AUTOMOTORES CON GARANTIA DE LA AGENCIA DE REGULACION Y CONTROL FITO Y ZOOSANITARIO DISTRITAL 3</t>
  </si>
  <si>
    <t>SERVICIOS DE MANTENIMIENTO Y REPARACION DE BOMBAS Y COMPRESORES FUMIGADORAS</t>
  </si>
  <si>
    <t>CERT. 2041</t>
  </si>
  <si>
    <t>MANTENIMIENTO IMPRESORA</t>
  </si>
  <si>
    <t>CALIBRACION, MANTENIMIENTO DE EQUIPOS DEL LDR</t>
  </si>
  <si>
    <t>MOBILIARIOS  (INSTALACIÓN, MANTENIMIENTO Y REPARACIÓN)</t>
  </si>
  <si>
    <t>MANTENIMIENTO DE MOBILIARIO BANDERAS</t>
  </si>
  <si>
    <t>CERT. 1888</t>
  </si>
  <si>
    <t>MANTENIMIENTO ESCRITORIOS</t>
  </si>
  <si>
    <t>CERT. 2375</t>
  </si>
  <si>
    <t>SERVICIO   DE   INCINERACIÓN   DE   DOCUMENTOS   PÚBLICOS;    SUSTANCIAS   ESTUPEFACIENTES   Y PSICOTROPICOS BIENES DEFECTUOSOS Y/O CADUCADOS - PRODUCTOS AGROPECUARIOS DECOMISADOS - DESECHOS DE LABORATORIO Y OTROS</t>
  </si>
  <si>
    <t>SERVICIOS DE TRATAMIENTO Y ELIMINACION DE DESECHOS SOLIDOS Y LIQUIDOS PELIGROSOS</t>
  </si>
  <si>
    <t>CERT. 1487</t>
  </si>
  <si>
    <t>SERVICIOS DE IMPRESION INCLUIDO EL MATERIAL DE ACUERDO A FORMATOS ESTABLECIDOS</t>
  </si>
  <si>
    <t>RECARGA EXTINTORES</t>
  </si>
  <si>
    <t>CERT. 1948</t>
  </si>
  <si>
    <t>PASAJES ALINTERIOR</t>
  </si>
  <si>
    <t>PASAJES AL INTERIOR</t>
  </si>
  <si>
    <t>CERT. 241- 410</t>
  </si>
  <si>
    <t>MATRICULACION VEHICULAR</t>
  </si>
  <si>
    <t>CERT. 862</t>
  </si>
  <si>
    <t>COSTAS JUDICIALES TRAMITES NOTARIALES LEGALIZACION DE DOCUMENTOS Y ARREGLOS EXTRAJUDICIALES</t>
  </si>
  <si>
    <t>PAGOS CASILLEROS JUDICIALES - TRAMITES NOTARIALES</t>
  </si>
  <si>
    <t>CERT. 1497</t>
  </si>
  <si>
    <t>REPUESTOS Y ACCESORIOS PARA VEHICULOS TUNGURAHUA</t>
  </si>
  <si>
    <t>TOTAL</t>
  </si>
  <si>
    <t>CEDULAS PRESUPUESTARIAS</t>
  </si>
  <si>
    <t>TOTAL CEDULAS</t>
  </si>
  <si>
    <t>RUBROS CONTEMPLADOS EN EL PAC</t>
  </si>
  <si>
    <t>CERT. 2107</t>
  </si>
  <si>
    <t>EJERCICIO</t>
  </si>
  <si>
    <t>ENTIDAD</t>
  </si>
  <si>
    <t>UNIDAD EJECUTORA</t>
  </si>
  <si>
    <t>UNIDAD DESCONCENTRADA</t>
  </si>
  <si>
    <t>PROGRAMA</t>
  </si>
  <si>
    <t>SUBPROGRAMA</t>
  </si>
  <si>
    <t>PROYECTO</t>
  </si>
  <si>
    <t>ACTIVIDAD</t>
  </si>
  <si>
    <t>OBRAS</t>
  </si>
  <si>
    <t>GEOGRÁFICO</t>
  </si>
  <si>
    <t>RENGLÓN</t>
  </si>
  <si>
    <t>RENGLÓN AUXILIAR</t>
  </si>
  <si>
    <t>FUENTE</t>
  </si>
  <si>
    <t>ORGANISMO</t>
  </si>
  <si>
    <t>CORRELATIVO</t>
  </si>
  <si>
    <t>CÓDIGO CATEGORÍA CPC A NIVEL 9</t>
  </si>
  <si>
    <t>TIPO COMPRA (Bien, obras, servicio o consultoría)</t>
  </si>
  <si>
    <t>DETALLE DEL PRODUCTO (Descripción de la contratación)</t>
  </si>
  <si>
    <t>CANTIDAD ANUAL</t>
  </si>
  <si>
    <t>UNIDAD (metro, litro etc)</t>
  </si>
  <si>
    <t>COSTO UNITARIO (Dólares)</t>
  </si>
  <si>
    <t>CUATRIMESTRE 1 (marcar con una S en el cuatrimestre que va a contratar)</t>
  </si>
  <si>
    <t>CUATRIMESTRE 2 (marcar con una S en el cuatrimestre que va a contratar)</t>
  </si>
  <si>
    <t>CUATRIMESTRE 3 (marcar con una S en el cuatrimestre que va a contratar)</t>
  </si>
  <si>
    <t>TIPO DE PRODUCTO (normalizado / no normalizado)</t>
  </si>
  <si>
    <t>CATÁLOGO ELECTRÓNICO (si/no)</t>
  </si>
  <si>
    <t>PROCEDIMIENTO SUGERIDO (son los procedimientos de contratación)</t>
  </si>
  <si>
    <t>FONDOS BID (si/no)</t>
  </si>
  <si>
    <t>NÚMERO CÓDIGO DE OPERACIÓN DEL PRÉSTAMO BID</t>
  </si>
  <si>
    <t>NÚMERO CÓDIGO DE PROYECTO BID</t>
  </si>
  <si>
    <t>TIPO DE RÉGIMEN (común, especial)</t>
  </si>
  <si>
    <t>TIPO DE PRESUPUESTO (proyecto de inversión, gasto corriente)</t>
  </si>
  <si>
    <t>FORMULARIO PAPP-PAC CATALOGO ELECTRONICO</t>
  </si>
  <si>
    <t>2019</t>
  </si>
  <si>
    <t>334</t>
  </si>
  <si>
    <t>0501</t>
  </si>
  <si>
    <t>530203</t>
  </si>
  <si>
    <t>000000</t>
  </si>
  <si>
    <t>001</t>
  </si>
  <si>
    <t>0000</t>
  </si>
  <si>
    <t xml:space="preserve">Servicio </t>
  </si>
  <si>
    <t>Para recarga de extintores de oficinas y vehículos</t>
  </si>
  <si>
    <t>Unidad</t>
  </si>
  <si>
    <t>S</t>
  </si>
  <si>
    <t>Normalizado</t>
  </si>
  <si>
    <t>NO</t>
  </si>
  <si>
    <t>Infima Cuantía</t>
  </si>
  <si>
    <t>COMUN</t>
  </si>
  <si>
    <t>GASTO CORRIENTE</t>
  </si>
  <si>
    <t>530402</t>
  </si>
  <si>
    <t>DD3 -019</t>
  </si>
  <si>
    <t>DD3 -047</t>
  </si>
  <si>
    <t>SERVICIO DE PLOMERIA PARA LAS CAÑERIAS DE LAS INSTALACIONES DE LA OFICINA DE LATACUNGA</t>
  </si>
  <si>
    <t>DD3 -035</t>
  </si>
  <si>
    <t>DD3 -023</t>
  </si>
  <si>
    <t xml:space="preserve">871520111
</t>
  </si>
  <si>
    <t>DD3 -026</t>
  </si>
  <si>
    <t>DD3 -033</t>
  </si>
  <si>
    <t>DD3 -012</t>
  </si>
  <si>
    <t>BIEN</t>
  </si>
  <si>
    <t>DD3 -005</t>
  </si>
  <si>
    <t>DD3 -004</t>
  </si>
  <si>
    <t>DD3 -032</t>
  </si>
  <si>
    <t>DD3 -056</t>
  </si>
  <si>
    <t>DD3 -022</t>
  </si>
  <si>
    <t>DD3 -020</t>
  </si>
  <si>
    <t>SI</t>
  </si>
  <si>
    <t>DD3 -027</t>
  </si>
  <si>
    <t>DD3 -021</t>
  </si>
  <si>
    <t>DD3 -037</t>
  </si>
  <si>
    <t>00</t>
  </si>
  <si>
    <t>000</t>
  </si>
  <si>
    <t>SERVICIO</t>
  </si>
  <si>
    <t>MANTENIMIENTOS PREVENTIVOS Y CORRECTIVOS DE VEHHICULOS MULTIMARCA</t>
  </si>
  <si>
    <t>NORMALIZADO</t>
  </si>
  <si>
    <t>INFIMA CUANTIA</t>
  </si>
  <si>
    <t>PROYECTO DE INVERSION</t>
  </si>
  <si>
    <t>DD3-059</t>
  </si>
  <si>
    <t>9999</t>
  </si>
  <si>
    <t>003</t>
  </si>
  <si>
    <t>DD3 -009</t>
  </si>
  <si>
    <t>DD3 -044</t>
  </si>
  <si>
    <t>DD3-030</t>
  </si>
  <si>
    <t>DD3-049</t>
  </si>
  <si>
    <t>DD3 -002</t>
  </si>
  <si>
    <t>DD3 -010</t>
  </si>
  <si>
    <t xml:space="preserve">COMBUSTIBLE PARA VEHICULOS DE LA AGENCIA  ALAUSI </t>
  </si>
  <si>
    <t>DD3 -034</t>
  </si>
  <si>
    <t>COMBUSTIBLE PARA VEHICULOS DE LA AGENCIA CUMANDA</t>
  </si>
  <si>
    <t>DD3 -038</t>
  </si>
  <si>
    <t>DD3 -031</t>
  </si>
  <si>
    <t>SERVICIOS DE MANTENIMIENTO, REPARACIÓN Y ATENCIÓN DEL EQUIPO DE COMPUTACIÓN (INFORMATICA - TABLETS)</t>
  </si>
  <si>
    <t>DD3 -054</t>
  </si>
  <si>
    <t>DD3 -048</t>
  </si>
  <si>
    <t>DD3 -003</t>
  </si>
  <si>
    <t>DD3 -053</t>
  </si>
  <si>
    <t>TIENE AVAL</t>
  </si>
  <si>
    <t xml:space="preserve">IMPRESIÓN  DE SELLOS DE CLAUSURA  ADHESIVOS  FULL COLOR  </t>
  </si>
  <si>
    <t>DD3-008</t>
  </si>
  <si>
    <t>429940011</t>
  </si>
  <si>
    <t>Servicio</t>
  </si>
  <si>
    <t>SERVICIOS DE RECARGAS DE EXTINRORES DE LA JEFATURA, PUESTO DE CONTROL CAMPER MERA, PARQUE AUTOMOTOR</t>
  </si>
  <si>
    <t>Común</t>
  </si>
  <si>
    <t>Gasto Corriente</t>
  </si>
  <si>
    <t>530404</t>
  </si>
  <si>
    <t>CALIBRACION DE MAQUINARIAS Y EQUIPOS</t>
  </si>
  <si>
    <t>MANTENIMIENTO DEL PARQUE AUTOMOTOR PASTAZA SIN GARANTIA - MANO DE OBRA</t>
  </si>
  <si>
    <t>DD3 -007</t>
  </si>
  <si>
    <t>Bien</t>
  </si>
  <si>
    <t>MANTENIMIENTO DEL PARQUE AUTOMOTOR PASTAZA CON GARANTIA - MANO DE OBRA</t>
  </si>
  <si>
    <t>530502</t>
  </si>
  <si>
    <t>ARRENDAMIENTO DE LAS OFICINAS DE LA JEFATURA TECNICA DE SANIDAD AGROPECUARIA PASTAZA</t>
  </si>
  <si>
    <t>No Aplica</t>
  </si>
  <si>
    <t>Arrendamiento de Bienes Inmuebles</t>
  </si>
  <si>
    <t>001-SSAP-DISTRITO-DD8Z3</t>
  </si>
  <si>
    <t>530803</t>
  </si>
  <si>
    <t>COMBUSTIBLE</t>
  </si>
  <si>
    <t>DD3 -029</t>
  </si>
  <si>
    <t>530804</t>
  </si>
  <si>
    <t>ADQUISICIÓN DE MATERIALES DE OFICINA</t>
  </si>
  <si>
    <t>CATALOGO ELECTRONICO</t>
  </si>
  <si>
    <t>ADQUISICIÓN DE MATERIALES DE ASEO</t>
  </si>
  <si>
    <t>EXTINTORES DE INCENDIOS</t>
  </si>
  <si>
    <t>DD3 -006</t>
  </si>
  <si>
    <t>REPUESTOS PARA EL MANTENIMIENTO DEL PARQUE AUTOMOTOR PASTAZA SIN GARANTIA</t>
  </si>
  <si>
    <t>Repuestos para el mantenimiento del parque automotor PASTAZA CON GARANTIA</t>
  </si>
  <si>
    <t>ADQUISICIÓN DE DOS EXTINTORES DE 10 LIBRAS</t>
  </si>
  <si>
    <t>PROCESO DE REENCAUCHE DE NEUMATICOS, MANO DE OBRA DE MTTO DEL PARQUE AUTOMOTOR PASTAZA</t>
  </si>
  <si>
    <t>REPUESTOS PARA EL MANTENIMIENTO PREVENTIVO Y CORRECTIVO DEL PARQUE AUTOMOTOR PASTAZA</t>
  </si>
  <si>
    <t>DD3 -028</t>
  </si>
  <si>
    <t xml:space="preserve">FRASCOS DE MUESTRA DE ORINA, FUNDAS PLASTICAS </t>
  </si>
  <si>
    <t>DD3 -058</t>
  </si>
  <si>
    <t>REPUESTOS PARA EL MANTENIMIENTO PREVENTIVO Y CORRECTIVO DE VEHICULOS SIN GARANTIA DE LA AGENCIA DE REGULACION Y CONTROL FITO Y ZOOSANITARIO TUNGRAHUA</t>
  </si>
  <si>
    <t>NO NORMALIZADO</t>
  </si>
  <si>
    <t>MENOR CUANTIA</t>
  </si>
  <si>
    <t>DD3 -013</t>
  </si>
  <si>
    <t>DD3 -055</t>
  </si>
  <si>
    <t>DD3 -050</t>
  </si>
  <si>
    <t>DD3 -015</t>
  </si>
  <si>
    <t>DD3 -040</t>
  </si>
  <si>
    <t>DD3 -045</t>
  </si>
  <si>
    <t>DD3 -041</t>
  </si>
  <si>
    <t>DD3 -016</t>
  </si>
  <si>
    <t>DD3 -062</t>
  </si>
  <si>
    <t>DD3 -014</t>
  </si>
  <si>
    <t>DD3 -024</t>
  </si>
  <si>
    <t>DD3 -063</t>
  </si>
  <si>
    <t>DD3 -011</t>
  </si>
  <si>
    <t>PRENDAS DE PROTECCION AREAS TECNICAS</t>
  </si>
  <si>
    <t>DD3 -064</t>
  </si>
  <si>
    <t>DD3 -046</t>
  </si>
  <si>
    <t>ARRENDAMIENTO DE BIENES INMUEBLES</t>
  </si>
  <si>
    <t>DD3 -001</t>
  </si>
  <si>
    <t>DD3-051</t>
  </si>
  <si>
    <t>DD3 -039</t>
  </si>
  <si>
    <t>DD3 -061</t>
  </si>
  <si>
    <t>DD3-052</t>
  </si>
  <si>
    <t xml:space="preserve">SERVICIOS DE IMPRESION INCLUIDO EL MATERIAL DE ACUERDO A FORMATOS ESTABLECIDOS </t>
  </si>
  <si>
    <t>DD3-065</t>
  </si>
  <si>
    <t>DD3 -043</t>
  </si>
  <si>
    <t>SERVICIO DE MANTENIMIENTO Y REPARACIÓN DE VEHICULOS TUNGURAHUA</t>
  </si>
  <si>
    <t>CERT. 1486- 2345-2473</t>
  </si>
  <si>
    <t>CERT. 832- 2213-2235</t>
  </si>
  <si>
    <t xml:space="preserve">TOTAL PAC </t>
  </si>
  <si>
    <t>CERT. 1724- 1726-2478</t>
  </si>
  <si>
    <t>DD3 -067</t>
  </si>
  <si>
    <t>CERT. 2492</t>
  </si>
  <si>
    <t>DD3 -066</t>
  </si>
  <si>
    <t>CERT. 2493</t>
  </si>
  <si>
    <t>CERT. 2495-2496</t>
  </si>
  <si>
    <t>DD3 -068</t>
  </si>
  <si>
    <t>KIT DE INSTRUMENTOS MEDICOS (MOCHILA Y TENSIOMETRO)</t>
  </si>
  <si>
    <t>DD3 -072</t>
  </si>
  <si>
    <t>SERVICIO DE MONITOREO DE SEGURIDAD Y VIGILANCIA PARA LAS OFICINAS</t>
  </si>
  <si>
    <t>CAMARAS DE SEGURIDAD Y ALARMA</t>
  </si>
  <si>
    <t>Maquinarias y equipos</t>
  </si>
  <si>
    <t>MAQUINARIAS Y EQUIPOS</t>
  </si>
  <si>
    <t>CAMARAS DE SEGURIDAD Y ALARMAS</t>
  </si>
  <si>
    <t>SERVICIO DE MANO DE OBRA PARA REPARACION DE MOTOR DE CAMIONETAS XEA-567</t>
  </si>
  <si>
    <t>ADQUISICION DE COMBUSTIBLE PARA EL PARQUE AUTOMOTOR DE LA OFICINA LATACUNGA</t>
  </si>
  <si>
    <t>ADQUISICION DE COMBUSTIBLE PARA EL PARQUE AUTOMOTOR DE LA OFICINA LA MANA</t>
  </si>
  <si>
    <t>PARA COMPRA DE REPUESTOS POR REPARACION DE MOTOR DE LA CAMIONETA DE PLACA XEA-567</t>
  </si>
  <si>
    <t>530208</t>
  </si>
  <si>
    <t>PARA COMPRA DE REPUESTOS  POR REPARACION DE MOTOR DE LA CAMIONETA DE PLACA XEA-567</t>
  </si>
  <si>
    <t>EDIFICIOS - LOCALES - RESIDENCIAS Y CABLEADO ESTRUCTURADO (INSTALACION - MANTENIMINETO Y REPARACIÓN)</t>
  </si>
  <si>
    <t>SERVICIOS DE PLOMERIA-MANTENIMIENTO DEL SISTEMA HIDROSANITARIO PARA TENER AGUA PERMANENTE EN LA DIRECCIÓN</t>
  </si>
  <si>
    <t>DD3 -075</t>
  </si>
  <si>
    <t>DD3 -074</t>
  </si>
  <si>
    <t>DD3-073</t>
  </si>
  <si>
    <t>DD3 -071</t>
  </si>
  <si>
    <t>DD3 -070</t>
  </si>
  <si>
    <t>COTOPAXI INVERSION</t>
  </si>
  <si>
    <t>COTOPAXI CORRIENTE</t>
  </si>
  <si>
    <t>CHIMBORAZO CORRIENTE</t>
  </si>
  <si>
    <t>CHIMBORAZO INVERSION</t>
  </si>
  <si>
    <t>PASTAZA CORRIENTE</t>
  </si>
  <si>
    <t>PASTAZA INVERSION</t>
  </si>
  <si>
    <t>TUNGURAHUA CORRIENTE</t>
  </si>
  <si>
    <t>TUNGURAHUA INVERSION</t>
  </si>
  <si>
    <t>DD3-070</t>
  </si>
  <si>
    <t>DD3-031</t>
  </si>
  <si>
    <t>CERT. 1515/ 3243</t>
  </si>
  <si>
    <t>CERT. 63-381-761-761+3305</t>
  </si>
  <si>
    <t>CERT. 242-324-411-762-1357-1357-1717+3305</t>
  </si>
  <si>
    <t>CERT. 44- 303- 757-1236-2737</t>
  </si>
  <si>
    <t>CERT. 43- 358-757- 1236-3305</t>
  </si>
  <si>
    <t>CERT. 2285, 2844-3299</t>
  </si>
  <si>
    <t>CERT. 2845</t>
  </si>
  <si>
    <t>CERT. 3305</t>
  </si>
  <si>
    <t>CERT. 3299</t>
  </si>
  <si>
    <t>CERT. 2756</t>
  </si>
  <si>
    <t>CERT. 2757</t>
  </si>
  <si>
    <t>CERT. 3263-3309</t>
  </si>
  <si>
    <t>CERTIFICADO UNICAMENTE EN ESIGEF</t>
  </si>
  <si>
    <t>CERT. 3299-3476</t>
  </si>
  <si>
    <t>CERT. 1496- 2200-3538</t>
  </si>
  <si>
    <t>CERT. 31- 304-797- 1258- 1495-3537</t>
  </si>
  <si>
    <t>DD3 -076</t>
  </si>
  <si>
    <t>DD3 -077</t>
  </si>
  <si>
    <t>DD3 -078</t>
  </si>
  <si>
    <t>CERT. 3305-3591-3592</t>
  </si>
  <si>
    <t>CERT. 3305-3589-3590</t>
  </si>
  <si>
    <t>CERT. 3305-3593</t>
  </si>
  <si>
    <t>CERT. 2236-2540</t>
  </si>
  <si>
    <t>CERT. 2156-2539</t>
  </si>
  <si>
    <t>CERT. 2240-2548</t>
  </si>
  <si>
    <t>CERT. 2164-2549</t>
  </si>
  <si>
    <t>PINTURA EN SPRAY PARA MARCAR ANIMALES</t>
  </si>
  <si>
    <t>SERVICIO DE RADIOFRECUENCIA</t>
  </si>
  <si>
    <t>ARREGLO ELECTRICO</t>
  </si>
  <si>
    <t>MANTENIMIENTO DE ESTANTERIAS</t>
  </si>
  <si>
    <t>ACCESORIOS PARA EL PARQUE AUTOMOTOR PASTAZA</t>
  </si>
  <si>
    <t>SERVICIO DE CORREO</t>
  </si>
  <si>
    <t xml:space="preserve">SERVICIO DE CORREOS </t>
  </si>
  <si>
    <t xml:space="preserve">MANTENIMIENTO DE MOBILIARIO </t>
  </si>
  <si>
    <t>MANTENIMIENTO DE MOBILIARIO</t>
  </si>
  <si>
    <t>530204</t>
  </si>
  <si>
    <t>EDICION - IMPRESIÓN - REPRODUCCION - PUBLICACIONES - SUSCRIPCIONES - FOTOCOPIADO - TRADUCCION - EMPASTADO - ENMARCACION - SERIGRAFIA - FOTOGRAFIA - CARNETIZACION - FILMACION E IMÁGENES SATELITALES</t>
  </si>
  <si>
    <t>PAGO VIATICOS POR CUMPLIMIENTO DE COMISIONES PROVINCIALES POR PARTE DE LOS SERVIDORES</t>
  </si>
  <si>
    <t>ADQUISICION DE COMBUSTIBLE PARA PREPAGO OFICINAS COTOPAXI</t>
  </si>
  <si>
    <t>PARA IMPRESION DE MATERIAL DIVULGATIVO Y COMUNICACIONAL SOBRE ENFERMEDAD DE LA PUNTA MORADA DE LA PAPA</t>
  </si>
  <si>
    <t>REPARACION DE MOTOR VEHICULO HED0004</t>
  </si>
  <si>
    <t>DD3 -079</t>
  </si>
  <si>
    <t>CERT. 3305/3785</t>
  </si>
  <si>
    <t>falta certificar</t>
  </si>
  <si>
    <t xml:space="preserve">SERVICIO DE LAVADO DE VEHICULOS </t>
  </si>
  <si>
    <t>MANTENIMIENTO Y REPARACION DE EQUIPOS Y SISTEMAS INFORMATICOS</t>
  </si>
  <si>
    <t>DD3 -080</t>
  </si>
  <si>
    <t>DD3 -081</t>
  </si>
  <si>
    <t>CERT. 3863</t>
  </si>
  <si>
    <t>CERT. 3864</t>
  </si>
  <si>
    <t>DD3-082</t>
  </si>
  <si>
    <t>CERT. 3881</t>
  </si>
  <si>
    <t>CERT. 3882</t>
  </si>
  <si>
    <t>CERT. 3928</t>
  </si>
  <si>
    <t>DD3 -086</t>
  </si>
  <si>
    <t>CERT. 3926</t>
  </si>
  <si>
    <t>DD3 -084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</si>
</sst>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_-* #,##0.00\ _€_-;\-* #,##0.00\ _€_-;_-* &quot;-&quot;??\ _€_-;_-@_-"/>
    <numFmt numFmtId="166" formatCode="0000"/>
    <numFmt numFmtId="167" formatCode="00"/>
    <numFmt numFmtId="168" formatCode="000"/>
    <numFmt numFmtId="169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 applyFill="0" applyProtection="0"/>
  </cellStyleXfs>
  <cellXfs count="136">
    <xf numFmtId="0" fontId="0" fillId="0" borderId="0" xfId="0"/>
    <xf numFmtId="0" fontId="5" fillId="0" borderId="0" xfId="0" applyFont="1"/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left" wrapText="1"/>
    </xf>
    <xf numFmtId="0" fontId="6" fillId="3" borderId="1" xfId="2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3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/>
    </xf>
    <xf numFmtId="49" fontId="6" fillId="0" borderId="1" xfId="0" applyNumberFormat="1" applyFont="1" applyFill="1" applyBorder="1" applyProtection="1"/>
    <xf numFmtId="0" fontId="6" fillId="0" borderId="1" xfId="0" applyFont="1" applyFill="1" applyBorder="1" applyAlignment="1" applyProtection="1">
      <alignment horizontal="left" wrapText="1"/>
    </xf>
    <xf numFmtId="0" fontId="6" fillId="0" borderId="1" xfId="0" applyFont="1" applyFill="1" applyBorder="1" applyAlignment="1" applyProtection="1">
      <alignment wrapText="1"/>
    </xf>
    <xf numFmtId="49" fontId="6" fillId="0" borderId="1" xfId="0" applyNumberFormat="1" applyFont="1" applyFill="1" applyBorder="1" applyAlignment="1" applyProtection="1">
      <alignment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Protection="1"/>
    <xf numFmtId="0" fontId="6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/>
    <xf numFmtId="0" fontId="6" fillId="3" borderId="1" xfId="2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vertical="center" wrapText="1"/>
    </xf>
    <xf numFmtId="2" fontId="6" fillId="3" borderId="2" xfId="0" applyNumberFormat="1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7" fillId="0" borderId="0" xfId="0" applyFont="1" applyFill="1"/>
    <xf numFmtId="2" fontId="7" fillId="0" borderId="0" xfId="0" applyNumberFormat="1" applyFont="1" applyFill="1"/>
    <xf numFmtId="0" fontId="5" fillId="0" borderId="0" xfId="0" applyFont="1" applyFill="1"/>
    <xf numFmtId="0" fontId="5" fillId="3" borderId="3" xfId="0" applyFont="1" applyFill="1" applyBorder="1"/>
    <xf numFmtId="49" fontId="6" fillId="0" borderId="1" xfId="3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3" applyFont="1" applyFill="1" applyBorder="1" applyAlignment="1">
      <alignment horizontal="center"/>
    </xf>
    <xf numFmtId="37" fontId="6" fillId="0" borderId="1" xfId="2" applyNumberFormat="1" applyFont="1" applyFill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8" fillId="0" borderId="0" xfId="0" applyFont="1" applyFill="1" applyBorder="1" applyProtection="1"/>
    <xf numFmtId="0" fontId="8" fillId="2" borderId="1" xfId="2" applyFont="1" applyFill="1" applyBorder="1" applyAlignment="1" applyProtection="1">
      <alignment horizontal="left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164" fontId="8" fillId="2" borderId="1" xfId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>
      <alignment horizontal="left" wrapText="1"/>
    </xf>
    <xf numFmtId="39" fontId="6" fillId="0" borderId="1" xfId="2" applyNumberFormat="1" applyFont="1" applyFill="1" applyBorder="1" applyAlignment="1">
      <alignment horizontal="right" wrapText="1"/>
    </xf>
    <xf numFmtId="39" fontId="6" fillId="0" borderId="1" xfId="0" applyNumberFormat="1" applyFont="1" applyFill="1" applyBorder="1" applyAlignment="1">
      <alignment horizontal="right"/>
    </xf>
    <xf numFmtId="39" fontId="6" fillId="0" borderId="1" xfId="0" applyNumberFormat="1" applyFont="1" applyFill="1" applyBorder="1" applyAlignment="1">
      <alignment horizontal="center" wrapText="1"/>
    </xf>
    <xf numFmtId="39" fontId="6" fillId="3" borderId="1" xfId="0" applyNumberFormat="1" applyFont="1" applyFill="1" applyBorder="1" applyAlignment="1">
      <alignment horizontal="left" wrapText="1"/>
    </xf>
    <xf numFmtId="39" fontId="6" fillId="3" borderId="1" xfId="2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left" wrapText="1"/>
    </xf>
    <xf numFmtId="39" fontId="6" fillId="3" borderId="1" xfId="2" applyNumberFormat="1" applyFont="1" applyFill="1" applyBorder="1" applyAlignment="1">
      <alignment horizontal="right" wrapText="1"/>
    </xf>
    <xf numFmtId="39" fontId="6" fillId="3" borderId="1" xfId="0" applyNumberFormat="1" applyFont="1" applyFill="1" applyBorder="1" applyAlignment="1">
      <alignment horizontal="right"/>
    </xf>
    <xf numFmtId="39" fontId="6" fillId="3" borderId="1" xfId="0" applyNumberFormat="1" applyFont="1" applyFill="1" applyBorder="1" applyAlignment="1">
      <alignment horizontal="center" wrapText="1"/>
    </xf>
    <xf numFmtId="39" fontId="6" fillId="0" borderId="1" xfId="0" applyNumberFormat="1" applyFont="1" applyFill="1" applyBorder="1" applyAlignment="1">
      <alignment horizontal="left" wrapText="1"/>
    </xf>
    <xf numFmtId="39" fontId="6" fillId="0" borderId="1" xfId="2" applyNumberFormat="1" applyFont="1" applyFill="1" applyBorder="1" applyAlignment="1">
      <alignment horizontal="left" wrapText="1"/>
    </xf>
    <xf numFmtId="0" fontId="6" fillId="0" borderId="1" xfId="0" applyFont="1" applyFill="1" applyBorder="1" applyAlignment="1"/>
    <xf numFmtId="164" fontId="6" fillId="0" borderId="1" xfId="1" applyFont="1" applyFill="1" applyBorder="1"/>
    <xf numFmtId="2" fontId="6" fillId="0" borderId="1" xfId="0" applyNumberFormat="1" applyFont="1" applyFill="1" applyBorder="1"/>
    <xf numFmtId="2" fontId="6" fillId="0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Protection="1"/>
    <xf numFmtId="0" fontId="6" fillId="3" borderId="1" xfId="0" applyFont="1" applyFill="1" applyBorder="1" applyAlignment="1">
      <alignment wrapText="1"/>
    </xf>
    <xf numFmtId="164" fontId="6" fillId="3" borderId="1" xfId="1" applyFont="1" applyFill="1" applyBorder="1"/>
    <xf numFmtId="165" fontId="6" fillId="3" borderId="1" xfId="0" applyNumberFormat="1" applyFont="1" applyFill="1" applyBorder="1"/>
    <xf numFmtId="2" fontId="6" fillId="3" borderId="1" xfId="0" applyNumberFormat="1" applyFont="1" applyFill="1" applyBorder="1"/>
    <xf numFmtId="2" fontId="6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/>
    <xf numFmtId="0" fontId="6" fillId="3" borderId="2" xfId="0" applyFont="1" applyFill="1" applyBorder="1" applyAlignment="1">
      <alignment horizontal="center" wrapText="1"/>
    </xf>
    <xf numFmtId="0" fontId="7" fillId="0" borderId="0" xfId="0" applyFont="1"/>
    <xf numFmtId="39" fontId="7" fillId="0" borderId="0" xfId="0" applyNumberFormat="1" applyFont="1"/>
    <xf numFmtId="0" fontId="9" fillId="4" borderId="6" xfId="3" applyFont="1" applyFill="1" applyBorder="1" applyAlignment="1" applyProtection="1">
      <alignment horizontal="center" vertical="center" textRotation="90" wrapText="1"/>
    </xf>
    <xf numFmtId="2" fontId="10" fillId="4" borderId="1" xfId="3" applyNumberFormat="1" applyFont="1" applyFill="1" applyBorder="1" applyAlignment="1">
      <alignment horizontal="center" vertical="center" textRotation="90" wrapText="1"/>
    </xf>
    <xf numFmtId="0" fontId="10" fillId="4" borderId="1" xfId="3" applyFont="1" applyFill="1" applyBorder="1" applyAlignment="1">
      <alignment horizontal="right" vertical="center" textRotation="90" wrapText="1"/>
    </xf>
    <xf numFmtId="169" fontId="6" fillId="0" borderId="1" xfId="1" applyNumberFormat="1" applyFont="1" applyFill="1" applyBorder="1" applyAlignment="1">
      <alignment wrapText="1"/>
    </xf>
    <xf numFmtId="169" fontId="6" fillId="0" borderId="1" xfId="2" applyNumberFormat="1" applyFont="1" applyFill="1" applyBorder="1" applyAlignment="1">
      <alignment horizontal="right" wrapText="1"/>
    </xf>
    <xf numFmtId="164" fontId="6" fillId="0" borderId="1" xfId="1" applyFont="1" applyFill="1" applyBorder="1" applyAlignment="1" applyProtection="1">
      <alignment wrapText="1"/>
    </xf>
    <xf numFmtId="2" fontId="6" fillId="0" borderId="1" xfId="0" applyNumberFormat="1" applyFont="1" applyFill="1" applyBorder="1" applyAlignment="1" applyProtection="1">
      <alignment wrapText="1"/>
    </xf>
    <xf numFmtId="2" fontId="6" fillId="3" borderId="4" xfId="0" applyNumberFormat="1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/>
    <xf numFmtId="2" fontId="6" fillId="3" borderId="4" xfId="0" applyNumberFormat="1" applyFont="1" applyFill="1" applyBorder="1" applyAlignment="1">
      <alignment horizontal="center" vertical="center"/>
    </xf>
    <xf numFmtId="2" fontId="5" fillId="0" borderId="0" xfId="0" applyNumberFormat="1" applyFont="1" applyFill="1"/>
    <xf numFmtId="169" fontId="7" fillId="0" borderId="0" xfId="0" applyNumberFormat="1" applyFont="1" applyFill="1"/>
    <xf numFmtId="169" fontId="5" fillId="0" borderId="0" xfId="0" applyNumberFormat="1" applyFont="1"/>
    <xf numFmtId="0" fontId="6" fillId="3" borderId="2" xfId="0" applyFont="1" applyFill="1" applyBorder="1"/>
    <xf numFmtId="0" fontId="6" fillId="0" borderId="4" xfId="0" applyFont="1" applyFill="1" applyBorder="1" applyAlignment="1">
      <alignment vertical="center" wrapText="1"/>
    </xf>
    <xf numFmtId="0" fontId="11" fillId="0" borderId="0" xfId="0" applyFont="1"/>
    <xf numFmtId="0" fontId="6" fillId="0" borderId="0" xfId="0" applyFont="1"/>
    <xf numFmtId="2" fontId="6" fillId="0" borderId="0" xfId="0" applyNumberFormat="1" applyFont="1"/>
    <xf numFmtId="2" fontId="6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/>
    <xf numFmtId="2" fontId="6" fillId="5" borderId="1" xfId="0" applyNumberFormat="1" applyFont="1" applyFill="1" applyBorder="1" applyAlignment="1">
      <alignment vertical="center" wrapText="1"/>
    </xf>
    <xf numFmtId="39" fontId="6" fillId="5" borderId="1" xfId="0" applyNumberFormat="1" applyFont="1" applyFill="1" applyBorder="1" applyAlignment="1">
      <alignment horizontal="right"/>
    </xf>
    <xf numFmtId="164" fontId="6" fillId="5" borderId="1" xfId="1" applyFont="1" applyFill="1" applyBorder="1" applyAlignment="1">
      <alignment horizontal="center"/>
    </xf>
    <xf numFmtId="165" fontId="6" fillId="5" borderId="1" xfId="0" applyNumberFormat="1" applyFont="1" applyFill="1" applyBorder="1"/>
    <xf numFmtId="169" fontId="6" fillId="0" borderId="0" xfId="0" applyNumberFormat="1" applyFont="1"/>
    <xf numFmtId="39" fontId="6" fillId="0" borderId="2" xfId="0" applyNumberFormat="1" applyFont="1" applyFill="1" applyBorder="1" applyAlignment="1">
      <alignment horizontal="center" vertical="center"/>
    </xf>
    <xf numFmtId="39" fontId="6" fillId="0" borderId="5" xfId="0" applyNumberFormat="1" applyFont="1" applyFill="1" applyBorder="1" applyAlignment="1">
      <alignment horizontal="center" vertical="center"/>
    </xf>
    <xf numFmtId="39" fontId="6" fillId="0" borderId="4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39" fontId="6" fillId="3" borderId="2" xfId="0" applyNumberFormat="1" applyFont="1" applyFill="1" applyBorder="1" applyAlignment="1">
      <alignment horizontal="center" vertical="center"/>
    </xf>
    <xf numFmtId="39" fontId="6" fillId="3" borderId="5" xfId="0" applyNumberFormat="1" applyFont="1" applyFill="1" applyBorder="1" applyAlignment="1">
      <alignment horizontal="center" vertical="center"/>
    </xf>
    <xf numFmtId="39" fontId="6" fillId="3" borderId="4" xfId="0" applyNumberFormat="1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2" fontId="6" fillId="3" borderId="5" xfId="0" applyNumberFormat="1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/>
    </xf>
    <xf numFmtId="2" fontId="6" fillId="3" borderId="4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Normal" xfId="0" builtinId="0"/>
    <cellStyle name="Normal 2 2" xfId="3"/>
    <cellStyle name="Normal_Libro1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2:X170"/>
  <sheetViews>
    <sheetView zoomScale="55" zoomScaleNormal="55" workbookViewId="0">
      <selection activeCell="K158" sqref="K158"/>
    </sheetView>
  </sheetViews>
  <sheetFormatPr baseColWidth="10" defaultRowHeight="18.75" x14ac:dyDescent="0.3"/>
  <cols>
    <col min="1" max="7" width="18.7109375" style="1" customWidth="1"/>
    <col min="8" max="8" width="12.42578125" style="1" customWidth="1"/>
    <col min="9" max="9" width="12.5703125" style="1" customWidth="1"/>
    <col min="10" max="10" width="12.42578125" style="1" customWidth="1"/>
    <col min="11" max="11" width="14.85546875" style="1" customWidth="1"/>
    <col min="12" max="12" width="13.140625" style="1" customWidth="1"/>
    <col min="13" max="13" width="12.42578125" style="1" customWidth="1"/>
    <col min="14" max="14" width="14.85546875" style="1" customWidth="1"/>
    <col min="15" max="15" width="12.5703125" style="1" customWidth="1"/>
    <col min="16" max="16" width="11.85546875" style="1" customWidth="1"/>
    <col min="17" max="17" width="14.140625" style="1" customWidth="1"/>
    <col min="18" max="18" width="11.5703125" style="1" customWidth="1"/>
    <col min="19" max="19" width="15" style="1" customWidth="1"/>
    <col min="20" max="20" width="18.7109375" style="1" customWidth="1"/>
    <col min="21" max="21" width="21" style="1" customWidth="1"/>
    <col min="22" max="22" width="19.7109375" style="1" customWidth="1"/>
    <col min="23" max="23" width="23.85546875" style="36" customWidth="1"/>
    <col min="24" max="16384" width="11.42578125" style="1"/>
  </cols>
  <sheetData>
    <row r="2" spans="1:23" ht="204.75" customHeight="1" x14ac:dyDescent="0.3">
      <c r="A2" s="60" t="s">
        <v>0</v>
      </c>
      <c r="B2" s="60" t="s">
        <v>1</v>
      </c>
      <c r="C2" s="60" t="s">
        <v>2</v>
      </c>
      <c r="D2" s="60" t="s">
        <v>3</v>
      </c>
      <c r="E2" s="61" t="s">
        <v>4</v>
      </c>
      <c r="F2" s="60" t="s">
        <v>5</v>
      </c>
      <c r="G2" s="60" t="s">
        <v>6</v>
      </c>
      <c r="H2" s="62" t="s">
        <v>7</v>
      </c>
      <c r="I2" s="62" t="s">
        <v>8</v>
      </c>
      <c r="J2" s="62" t="s">
        <v>9</v>
      </c>
      <c r="K2" s="62" t="s">
        <v>10</v>
      </c>
      <c r="L2" s="62" t="s">
        <v>11</v>
      </c>
      <c r="M2" s="62" t="s">
        <v>12</v>
      </c>
      <c r="N2" s="62" t="s">
        <v>13</v>
      </c>
      <c r="O2" s="62" t="s">
        <v>14</v>
      </c>
      <c r="P2" s="62" t="s">
        <v>15</v>
      </c>
      <c r="Q2" s="62" t="s">
        <v>16</v>
      </c>
      <c r="R2" s="62" t="s">
        <v>17</v>
      </c>
      <c r="S2" s="62" t="s">
        <v>18</v>
      </c>
      <c r="T2" s="62" t="s">
        <v>19</v>
      </c>
      <c r="U2" s="62" t="s">
        <v>20</v>
      </c>
      <c r="V2" s="62" t="s">
        <v>21</v>
      </c>
      <c r="W2" s="62" t="s">
        <v>22</v>
      </c>
    </row>
    <row r="3" spans="1:23" ht="112.5" hidden="1" x14ac:dyDescent="0.3">
      <c r="A3" s="10" t="s">
        <v>23</v>
      </c>
      <c r="B3" s="10" t="s">
        <v>24</v>
      </c>
      <c r="C3" s="10" t="s">
        <v>25</v>
      </c>
      <c r="D3" s="11" t="s">
        <v>26</v>
      </c>
      <c r="E3" s="63">
        <v>530101</v>
      </c>
      <c r="F3" s="11" t="s">
        <v>27</v>
      </c>
      <c r="G3" s="11" t="s">
        <v>28</v>
      </c>
      <c r="H3" s="64">
        <v>5.67</v>
      </c>
      <c r="I3" s="64">
        <f>114.33-40</f>
        <v>74.33</v>
      </c>
      <c r="J3" s="64"/>
      <c r="K3" s="64"/>
      <c r="L3" s="64"/>
      <c r="M3" s="64"/>
      <c r="N3" s="64"/>
      <c r="O3" s="64"/>
      <c r="P3" s="64"/>
      <c r="Q3" s="64"/>
      <c r="R3" s="64"/>
      <c r="S3" s="64"/>
      <c r="T3" s="115">
        <v>80</v>
      </c>
      <c r="U3" s="65">
        <f>SUBTOTAL(9,H3:S3)</f>
        <v>0</v>
      </c>
      <c r="V3" s="65">
        <f t="shared" ref="V3:V8" si="0">+T3-U3</f>
        <v>80</v>
      </c>
      <c r="W3" s="66" t="s">
        <v>29</v>
      </c>
    </row>
    <row r="4" spans="1:23" ht="150" hidden="1" x14ac:dyDescent="0.3">
      <c r="A4" s="10" t="s">
        <v>23</v>
      </c>
      <c r="B4" s="10" t="s">
        <v>24</v>
      </c>
      <c r="C4" s="10" t="s">
        <v>25</v>
      </c>
      <c r="D4" s="11" t="s">
        <v>26</v>
      </c>
      <c r="E4" s="63">
        <v>530104</v>
      </c>
      <c r="F4" s="10" t="s">
        <v>30</v>
      </c>
      <c r="G4" s="11" t="s">
        <v>31</v>
      </c>
      <c r="H4" s="64">
        <v>28.28</v>
      </c>
      <c r="I4" s="64">
        <f>79.87+1372.75+79.1-0.16</f>
        <v>1531.5599999999997</v>
      </c>
      <c r="J4" s="64"/>
      <c r="K4" s="64"/>
      <c r="L4" s="64"/>
      <c r="M4" s="64"/>
      <c r="N4" s="64"/>
      <c r="O4" s="64"/>
      <c r="P4" s="64"/>
      <c r="Q4" s="64"/>
      <c r="R4" s="64"/>
      <c r="S4" s="64"/>
      <c r="T4" s="115">
        <v>1559.84</v>
      </c>
      <c r="U4" s="65">
        <f>SUBTOTAL(9,H4:S4)</f>
        <v>0</v>
      </c>
      <c r="V4" s="65">
        <f t="shared" si="0"/>
        <v>1559.84</v>
      </c>
      <c r="W4" s="66" t="s">
        <v>32</v>
      </c>
    </row>
    <row r="5" spans="1:23" ht="150" hidden="1" x14ac:dyDescent="0.3">
      <c r="A5" s="10" t="s">
        <v>23</v>
      </c>
      <c r="B5" s="10" t="s">
        <v>24</v>
      </c>
      <c r="C5" s="10" t="s">
        <v>25</v>
      </c>
      <c r="D5" s="11" t="s">
        <v>26</v>
      </c>
      <c r="E5" s="63">
        <v>530105</v>
      </c>
      <c r="F5" s="11" t="s">
        <v>33</v>
      </c>
      <c r="G5" s="11" t="s">
        <v>34</v>
      </c>
      <c r="H5" s="64">
        <v>181.97</v>
      </c>
      <c r="I5" s="64">
        <v>2218.0300000000002</v>
      </c>
      <c r="J5" s="64"/>
      <c r="K5" s="64"/>
      <c r="L5" s="64"/>
      <c r="M5" s="64"/>
      <c r="N5" s="64"/>
      <c r="O5" s="64"/>
      <c r="P5" s="64"/>
      <c r="Q5" s="64"/>
      <c r="R5" s="64"/>
      <c r="S5" s="64"/>
      <c r="T5" s="115">
        <v>2400</v>
      </c>
      <c r="U5" s="65">
        <f>SUBTOTAL(9,H5:S5)</f>
        <v>0</v>
      </c>
      <c r="V5" s="65">
        <f t="shared" si="0"/>
        <v>2400</v>
      </c>
      <c r="W5" s="66" t="s">
        <v>35</v>
      </c>
    </row>
    <row r="6" spans="1:23" s="8" customFormat="1" ht="93.75" hidden="1" x14ac:dyDescent="0.3">
      <c r="A6" s="3" t="s">
        <v>23</v>
      </c>
      <c r="B6" s="3" t="s">
        <v>24</v>
      </c>
      <c r="C6" s="67" t="s">
        <v>25</v>
      </c>
      <c r="D6" s="68" t="s">
        <v>26</v>
      </c>
      <c r="E6" s="69">
        <v>530203</v>
      </c>
      <c r="F6" s="67" t="s">
        <v>36</v>
      </c>
      <c r="G6" s="68" t="s">
        <v>37</v>
      </c>
      <c r="H6" s="70"/>
      <c r="I6" s="70"/>
      <c r="J6" s="70"/>
      <c r="K6" s="70"/>
      <c r="L6" s="70"/>
      <c r="M6" s="70"/>
      <c r="N6" s="70"/>
      <c r="O6" s="70"/>
      <c r="P6" s="70">
        <v>165.31</v>
      </c>
      <c r="Q6" s="70"/>
      <c r="R6" s="70"/>
      <c r="S6" s="70"/>
      <c r="T6" s="115">
        <v>165.31</v>
      </c>
      <c r="U6" s="71">
        <f>SUBTOTAL(9,H6:S6)</f>
        <v>0</v>
      </c>
      <c r="V6" s="71">
        <f t="shared" si="0"/>
        <v>165.31</v>
      </c>
      <c r="W6" s="72" t="s">
        <v>489</v>
      </c>
    </row>
    <row r="7" spans="1:23" s="8" customFormat="1" ht="337.5" hidden="1" x14ac:dyDescent="0.3">
      <c r="A7" s="3" t="s">
        <v>23</v>
      </c>
      <c r="B7" s="3" t="s">
        <v>24</v>
      </c>
      <c r="C7" s="67" t="s">
        <v>25</v>
      </c>
      <c r="D7" s="68" t="s">
        <v>26</v>
      </c>
      <c r="E7" s="69">
        <v>530204</v>
      </c>
      <c r="F7" s="67" t="s">
        <v>525</v>
      </c>
      <c r="G7" s="68" t="s">
        <v>528</v>
      </c>
      <c r="H7" s="70"/>
      <c r="I7" s="70"/>
      <c r="J7" s="70"/>
      <c r="K7" s="70"/>
      <c r="L7" s="70"/>
      <c r="M7" s="70"/>
      <c r="N7" s="70"/>
      <c r="O7" s="70"/>
      <c r="P7" s="70"/>
      <c r="Q7" s="70">
        <v>7899.99</v>
      </c>
      <c r="R7" s="70"/>
      <c r="S7" s="70"/>
      <c r="T7" s="115">
        <v>7900</v>
      </c>
      <c r="U7" s="71">
        <v>7899.99</v>
      </c>
      <c r="V7" s="71">
        <f t="shared" si="0"/>
        <v>1.0000000000218279E-2</v>
      </c>
      <c r="W7" s="72" t="s">
        <v>540</v>
      </c>
    </row>
    <row r="8" spans="1:23" s="8" customFormat="1" ht="93.75" hidden="1" x14ac:dyDescent="0.3">
      <c r="A8" s="3" t="s">
        <v>23</v>
      </c>
      <c r="B8" s="3" t="s">
        <v>24</v>
      </c>
      <c r="C8" s="67" t="s">
        <v>25</v>
      </c>
      <c r="D8" s="68" t="s">
        <v>26</v>
      </c>
      <c r="E8" s="69">
        <v>530208</v>
      </c>
      <c r="F8" s="67" t="s">
        <v>159</v>
      </c>
      <c r="G8" s="68" t="s">
        <v>160</v>
      </c>
      <c r="H8" s="70"/>
      <c r="I8" s="70"/>
      <c r="J8" s="70"/>
      <c r="K8" s="70"/>
      <c r="L8" s="70"/>
      <c r="M8" s="70"/>
      <c r="N8" s="70"/>
      <c r="O8" s="70"/>
      <c r="P8" s="70"/>
      <c r="Q8" s="70">
        <v>340</v>
      </c>
      <c r="R8" s="70"/>
      <c r="S8" s="70"/>
      <c r="T8" s="115">
        <v>340</v>
      </c>
      <c r="U8" s="71"/>
      <c r="V8" s="71">
        <f t="shared" si="0"/>
        <v>340</v>
      </c>
      <c r="W8" s="72"/>
    </row>
    <row r="9" spans="1:23" ht="131.25" hidden="1" x14ac:dyDescent="0.3">
      <c r="A9" s="10" t="s">
        <v>23</v>
      </c>
      <c r="B9" s="10" t="s">
        <v>24</v>
      </c>
      <c r="C9" s="73" t="s">
        <v>38</v>
      </c>
      <c r="D9" s="74" t="s">
        <v>26</v>
      </c>
      <c r="E9" s="63">
        <v>530303</v>
      </c>
      <c r="F9" s="73" t="s">
        <v>39</v>
      </c>
      <c r="G9" s="74" t="s">
        <v>40</v>
      </c>
      <c r="H9" s="64"/>
      <c r="I9" s="64"/>
      <c r="J9" s="64"/>
      <c r="K9" s="64"/>
      <c r="L9" s="64">
        <f>240-42.33</f>
        <v>197.67000000000002</v>
      </c>
      <c r="M9" s="64"/>
      <c r="N9" s="64"/>
      <c r="O9" s="64"/>
      <c r="P9" s="64"/>
      <c r="Q9" s="64"/>
      <c r="R9" s="64"/>
      <c r="S9" s="64"/>
      <c r="T9" s="115">
        <v>197.67</v>
      </c>
      <c r="U9" s="65">
        <f t="shared" ref="U9:U15" si="1">SUBTOTAL(9,H9:S9)</f>
        <v>0</v>
      </c>
      <c r="V9" s="119">
        <f>+T9-U9+T10-U10+T11-U11+T12-U12+T13-U13+T14-U14</f>
        <v>1397.67</v>
      </c>
      <c r="W9" s="66" t="s">
        <v>41</v>
      </c>
    </row>
    <row r="10" spans="1:23" ht="112.5" hidden="1" x14ac:dyDescent="0.3">
      <c r="A10" s="10" t="s">
        <v>23</v>
      </c>
      <c r="B10" s="10" t="s">
        <v>24</v>
      </c>
      <c r="C10" s="73" t="s">
        <v>42</v>
      </c>
      <c r="D10" s="73" t="s">
        <v>43</v>
      </c>
      <c r="E10" s="63">
        <v>530303</v>
      </c>
      <c r="F10" s="73" t="s">
        <v>39</v>
      </c>
      <c r="G10" s="74" t="s">
        <v>44</v>
      </c>
      <c r="H10" s="64"/>
      <c r="I10" s="64"/>
      <c r="J10" s="64"/>
      <c r="K10" s="64"/>
      <c r="L10" s="64">
        <v>160</v>
      </c>
      <c r="M10" s="64"/>
      <c r="N10" s="64"/>
      <c r="O10" s="64"/>
      <c r="P10" s="64"/>
      <c r="Q10" s="64"/>
      <c r="R10" s="64"/>
      <c r="S10" s="64"/>
      <c r="T10" s="115">
        <v>160</v>
      </c>
      <c r="U10" s="65">
        <f t="shared" si="1"/>
        <v>0</v>
      </c>
      <c r="V10" s="120"/>
      <c r="W10" s="66" t="s">
        <v>41</v>
      </c>
    </row>
    <row r="11" spans="1:23" ht="262.5" hidden="1" x14ac:dyDescent="0.3">
      <c r="A11" s="10" t="s">
        <v>23</v>
      </c>
      <c r="B11" s="10" t="s">
        <v>24</v>
      </c>
      <c r="C11" s="73" t="s">
        <v>45</v>
      </c>
      <c r="D11" s="74" t="s">
        <v>46</v>
      </c>
      <c r="E11" s="63">
        <v>530303</v>
      </c>
      <c r="F11" s="73" t="s">
        <v>39</v>
      </c>
      <c r="G11" s="74" t="s">
        <v>47</v>
      </c>
      <c r="H11" s="64"/>
      <c r="I11" s="64"/>
      <c r="J11" s="64"/>
      <c r="K11" s="64">
        <v>153.99</v>
      </c>
      <c r="L11" s="64">
        <v>86.01</v>
      </c>
      <c r="M11" s="64"/>
      <c r="N11" s="64"/>
      <c r="O11" s="64"/>
      <c r="P11" s="64"/>
      <c r="Q11" s="64"/>
      <c r="R11" s="64"/>
      <c r="S11" s="64"/>
      <c r="T11" s="115">
        <v>240</v>
      </c>
      <c r="U11" s="65">
        <f t="shared" si="1"/>
        <v>0</v>
      </c>
      <c r="V11" s="120"/>
      <c r="W11" s="66" t="s">
        <v>41</v>
      </c>
    </row>
    <row r="12" spans="1:23" ht="112.5" hidden="1" x14ac:dyDescent="0.3">
      <c r="A12" s="10" t="s">
        <v>23</v>
      </c>
      <c r="B12" s="10" t="s">
        <v>24</v>
      </c>
      <c r="C12" s="73" t="s">
        <v>48</v>
      </c>
      <c r="D12" s="74" t="s">
        <v>49</v>
      </c>
      <c r="E12" s="63">
        <v>530303</v>
      </c>
      <c r="F12" s="73" t="s">
        <v>39</v>
      </c>
      <c r="G12" s="74" t="s">
        <v>47</v>
      </c>
      <c r="H12" s="64"/>
      <c r="I12" s="64"/>
      <c r="J12" s="64"/>
      <c r="K12" s="64">
        <v>149</v>
      </c>
      <c r="L12" s="64">
        <v>11</v>
      </c>
      <c r="M12" s="64"/>
      <c r="N12" s="64"/>
      <c r="O12" s="64"/>
      <c r="P12" s="64"/>
      <c r="Q12" s="64"/>
      <c r="R12" s="64"/>
      <c r="S12" s="64"/>
      <c r="T12" s="115">
        <v>160</v>
      </c>
      <c r="U12" s="65">
        <f t="shared" si="1"/>
        <v>0</v>
      </c>
      <c r="V12" s="120"/>
      <c r="W12" s="66" t="s">
        <v>41</v>
      </c>
    </row>
    <row r="13" spans="1:23" ht="112.5" hidden="1" x14ac:dyDescent="0.3">
      <c r="A13" s="10" t="s">
        <v>23</v>
      </c>
      <c r="B13" s="10" t="s">
        <v>24</v>
      </c>
      <c r="C13" s="73" t="s">
        <v>50</v>
      </c>
      <c r="D13" s="74" t="s">
        <v>51</v>
      </c>
      <c r="E13" s="63">
        <v>530303</v>
      </c>
      <c r="F13" s="73" t="s">
        <v>39</v>
      </c>
      <c r="G13" s="74" t="s">
        <v>47</v>
      </c>
      <c r="H13" s="64"/>
      <c r="I13" s="64"/>
      <c r="J13" s="64"/>
      <c r="K13" s="64">
        <v>80</v>
      </c>
      <c r="L13" s="64">
        <v>160</v>
      </c>
      <c r="M13" s="64"/>
      <c r="N13" s="64"/>
      <c r="O13" s="64"/>
      <c r="P13" s="64"/>
      <c r="Q13" s="64"/>
      <c r="R13" s="64"/>
      <c r="S13" s="64"/>
      <c r="T13" s="115">
        <v>240</v>
      </c>
      <c r="U13" s="65">
        <f t="shared" si="1"/>
        <v>0</v>
      </c>
      <c r="V13" s="120"/>
      <c r="W13" s="66" t="s">
        <v>41</v>
      </c>
    </row>
    <row r="14" spans="1:23" ht="168.75" hidden="1" x14ac:dyDescent="0.3">
      <c r="A14" s="10" t="s">
        <v>23</v>
      </c>
      <c r="B14" s="10" t="s">
        <v>24</v>
      </c>
      <c r="C14" s="73" t="s">
        <v>50</v>
      </c>
      <c r="D14" s="74" t="s">
        <v>51</v>
      </c>
      <c r="E14" s="63">
        <v>530303</v>
      </c>
      <c r="F14" s="73" t="s">
        <v>39</v>
      </c>
      <c r="G14" s="74" t="s">
        <v>526</v>
      </c>
      <c r="H14" s="64"/>
      <c r="I14" s="64"/>
      <c r="J14" s="64"/>
      <c r="K14" s="64"/>
      <c r="L14" s="64"/>
      <c r="M14" s="64"/>
      <c r="N14" s="64"/>
      <c r="O14" s="64"/>
      <c r="P14" s="64"/>
      <c r="Q14" s="64">
        <v>400</v>
      </c>
      <c r="R14" s="64"/>
      <c r="S14" s="64"/>
      <c r="T14" s="115">
        <v>400</v>
      </c>
      <c r="U14" s="65"/>
      <c r="V14" s="121"/>
      <c r="W14" s="66"/>
    </row>
    <row r="15" spans="1:23" s="8" customFormat="1" ht="150" hidden="1" x14ac:dyDescent="0.3">
      <c r="A15" s="3" t="s">
        <v>23</v>
      </c>
      <c r="B15" s="3" t="s">
        <v>24</v>
      </c>
      <c r="C15" s="67" t="s">
        <v>25</v>
      </c>
      <c r="D15" s="68" t="s">
        <v>26</v>
      </c>
      <c r="E15" s="69">
        <v>530402</v>
      </c>
      <c r="F15" s="67" t="s">
        <v>52</v>
      </c>
      <c r="G15" s="68" t="s">
        <v>53</v>
      </c>
      <c r="H15" s="70"/>
      <c r="I15" s="70"/>
      <c r="J15" s="70"/>
      <c r="K15" s="70">
        <v>700</v>
      </c>
      <c r="L15" s="70"/>
      <c r="M15" s="70"/>
      <c r="N15" s="70"/>
      <c r="O15" s="70"/>
      <c r="P15" s="70"/>
      <c r="Q15" s="70"/>
      <c r="R15" s="70"/>
      <c r="S15" s="70"/>
      <c r="T15" s="115">
        <v>700</v>
      </c>
      <c r="U15" s="71">
        <f t="shared" si="1"/>
        <v>0</v>
      </c>
      <c r="V15" s="124">
        <f>+T15-U15+T16-U16+T17-U17</f>
        <v>1414.56</v>
      </c>
      <c r="W15" s="72" t="s">
        <v>54</v>
      </c>
    </row>
    <row r="16" spans="1:23" s="8" customFormat="1" ht="150" hidden="1" x14ac:dyDescent="0.3">
      <c r="A16" s="3" t="s">
        <v>23</v>
      </c>
      <c r="B16" s="3" t="s">
        <v>24</v>
      </c>
      <c r="C16" s="67" t="s">
        <v>25</v>
      </c>
      <c r="D16" s="68" t="s">
        <v>26</v>
      </c>
      <c r="E16" s="69">
        <v>530402</v>
      </c>
      <c r="F16" s="67" t="s">
        <v>52</v>
      </c>
      <c r="G16" s="68" t="s">
        <v>55</v>
      </c>
      <c r="H16" s="70"/>
      <c r="I16" s="70"/>
      <c r="J16" s="70"/>
      <c r="K16" s="70"/>
      <c r="L16" s="70"/>
      <c r="M16" s="70"/>
      <c r="N16" s="70"/>
      <c r="O16" s="70"/>
      <c r="P16" s="70">
        <v>300</v>
      </c>
      <c r="Q16" s="70"/>
      <c r="R16" s="70"/>
      <c r="S16" s="70"/>
      <c r="T16" s="115">
        <v>300</v>
      </c>
      <c r="U16" s="71">
        <v>300</v>
      </c>
      <c r="V16" s="125"/>
      <c r="W16" s="72" t="s">
        <v>495</v>
      </c>
    </row>
    <row r="17" spans="1:23" s="8" customFormat="1" ht="150" hidden="1" x14ac:dyDescent="0.3">
      <c r="A17" s="3" t="s">
        <v>23</v>
      </c>
      <c r="B17" s="3" t="s">
        <v>24</v>
      </c>
      <c r="C17" s="67" t="s">
        <v>25</v>
      </c>
      <c r="D17" s="68" t="s">
        <v>26</v>
      </c>
      <c r="E17" s="69">
        <v>530402</v>
      </c>
      <c r="F17" s="67" t="s">
        <v>52</v>
      </c>
      <c r="G17" s="68" t="s">
        <v>56</v>
      </c>
      <c r="H17" s="70"/>
      <c r="I17" s="70"/>
      <c r="J17" s="70"/>
      <c r="K17" s="70"/>
      <c r="L17" s="70"/>
      <c r="M17" s="70">
        <v>714.56</v>
      </c>
      <c r="N17" s="70"/>
      <c r="O17" s="70"/>
      <c r="P17" s="70"/>
      <c r="Q17" s="70"/>
      <c r="R17" s="70"/>
      <c r="S17" s="70"/>
      <c r="T17" s="115">
        <v>714.56</v>
      </c>
      <c r="U17" s="71">
        <f t="shared" ref="U17:U22" si="2">SUBTOTAL(9,H17:S17)</f>
        <v>0</v>
      </c>
      <c r="V17" s="126"/>
      <c r="W17" s="72" t="s">
        <v>57</v>
      </c>
    </row>
    <row r="18" spans="1:23" s="8" customFormat="1" ht="168.75" hidden="1" x14ac:dyDescent="0.3">
      <c r="A18" s="3" t="s">
        <v>23</v>
      </c>
      <c r="B18" s="3" t="s">
        <v>24</v>
      </c>
      <c r="C18" s="67" t="s">
        <v>58</v>
      </c>
      <c r="D18" s="68" t="s">
        <v>59</v>
      </c>
      <c r="E18" s="69">
        <v>530404</v>
      </c>
      <c r="F18" s="67" t="s">
        <v>60</v>
      </c>
      <c r="G18" s="68" t="s">
        <v>61</v>
      </c>
      <c r="H18" s="70"/>
      <c r="I18" s="70"/>
      <c r="J18" s="70"/>
      <c r="K18" s="70"/>
      <c r="L18" s="70">
        <v>1019</v>
      </c>
      <c r="M18" s="70"/>
      <c r="N18" s="70"/>
      <c r="O18" s="70"/>
      <c r="P18" s="70"/>
      <c r="Q18" s="70"/>
      <c r="R18" s="70"/>
      <c r="S18" s="70"/>
      <c r="T18" s="115">
        <v>1019</v>
      </c>
      <c r="U18" s="71">
        <f t="shared" si="2"/>
        <v>0</v>
      </c>
      <c r="V18" s="124">
        <f>+T18-U18+T19-U19+T20-U20</f>
        <v>1272.76</v>
      </c>
      <c r="W18" s="72" t="s">
        <v>62</v>
      </c>
    </row>
    <row r="19" spans="1:23" s="8" customFormat="1" ht="93.75" hidden="1" x14ac:dyDescent="0.3">
      <c r="A19" s="3" t="s">
        <v>23</v>
      </c>
      <c r="B19" s="3" t="s">
        <v>24</v>
      </c>
      <c r="C19" s="67" t="s">
        <v>38</v>
      </c>
      <c r="D19" s="68" t="s">
        <v>26</v>
      </c>
      <c r="E19" s="69">
        <v>530404</v>
      </c>
      <c r="F19" s="67" t="s">
        <v>60</v>
      </c>
      <c r="G19" s="68" t="s">
        <v>63</v>
      </c>
      <c r="H19" s="70"/>
      <c r="I19" s="70"/>
      <c r="J19" s="70"/>
      <c r="K19" s="70">
        <v>200</v>
      </c>
      <c r="L19" s="70"/>
      <c r="M19" s="70"/>
      <c r="N19" s="70"/>
      <c r="O19" s="70"/>
      <c r="P19" s="70"/>
      <c r="Q19" s="70"/>
      <c r="R19" s="70"/>
      <c r="S19" s="70"/>
      <c r="T19" s="115">
        <v>200</v>
      </c>
      <c r="U19" s="71">
        <f t="shared" si="2"/>
        <v>0</v>
      </c>
      <c r="V19" s="125"/>
      <c r="W19" s="72" t="s">
        <v>64</v>
      </c>
    </row>
    <row r="20" spans="1:23" s="8" customFormat="1" ht="93.75" hidden="1" x14ac:dyDescent="0.3">
      <c r="A20" s="3" t="s">
        <v>23</v>
      </c>
      <c r="B20" s="3" t="s">
        <v>24</v>
      </c>
      <c r="C20" s="67" t="s">
        <v>38</v>
      </c>
      <c r="D20" s="68" t="s">
        <v>26</v>
      </c>
      <c r="E20" s="69">
        <v>530404</v>
      </c>
      <c r="F20" s="67" t="s">
        <v>60</v>
      </c>
      <c r="G20" s="68" t="s">
        <v>65</v>
      </c>
      <c r="H20" s="70"/>
      <c r="I20" s="70"/>
      <c r="J20" s="70"/>
      <c r="K20" s="70">
        <v>53.76</v>
      </c>
      <c r="L20" s="70"/>
      <c r="M20" s="70"/>
      <c r="N20" s="70"/>
      <c r="O20" s="70"/>
      <c r="P20" s="70"/>
      <c r="Q20" s="70"/>
      <c r="R20" s="70"/>
      <c r="S20" s="70"/>
      <c r="T20" s="115">
        <v>53.76</v>
      </c>
      <c r="U20" s="71">
        <f t="shared" si="2"/>
        <v>0</v>
      </c>
      <c r="V20" s="126"/>
      <c r="W20" s="72" t="s">
        <v>66</v>
      </c>
    </row>
    <row r="21" spans="1:23" s="8" customFormat="1" ht="93.75" hidden="1" x14ac:dyDescent="0.3">
      <c r="A21" s="3" t="s">
        <v>23</v>
      </c>
      <c r="B21" s="3" t="s">
        <v>24</v>
      </c>
      <c r="C21" s="67" t="s">
        <v>67</v>
      </c>
      <c r="D21" s="68" t="s">
        <v>68</v>
      </c>
      <c r="E21" s="69">
        <v>530405</v>
      </c>
      <c r="F21" s="67" t="s">
        <v>69</v>
      </c>
      <c r="G21" s="68" t="s">
        <v>70</v>
      </c>
      <c r="H21" s="70"/>
      <c r="I21" s="70"/>
      <c r="J21" s="70"/>
      <c r="K21" s="70"/>
      <c r="L21" s="70">
        <v>2799.99</v>
      </c>
      <c r="M21" s="70"/>
      <c r="N21" s="70"/>
      <c r="O21" s="70"/>
      <c r="P21" s="70"/>
      <c r="Q21" s="70"/>
      <c r="R21" s="70"/>
      <c r="S21" s="70"/>
      <c r="T21" s="115">
        <v>2799.99</v>
      </c>
      <c r="U21" s="71">
        <f t="shared" si="2"/>
        <v>0</v>
      </c>
      <c r="V21" s="124">
        <f>+T21-U21+T22-U22+T23-U23+T24-U24</f>
        <v>3999.99</v>
      </c>
      <c r="W21" s="72" t="s">
        <v>71</v>
      </c>
    </row>
    <row r="22" spans="1:23" s="8" customFormat="1" ht="112.5" hidden="1" x14ac:dyDescent="0.3">
      <c r="A22" s="3" t="s">
        <v>23</v>
      </c>
      <c r="B22" s="3" t="s">
        <v>24</v>
      </c>
      <c r="C22" s="67" t="s">
        <v>67</v>
      </c>
      <c r="D22" s="68" t="s">
        <v>68</v>
      </c>
      <c r="E22" s="69">
        <v>530405</v>
      </c>
      <c r="F22" s="67" t="s">
        <v>69</v>
      </c>
      <c r="G22" s="68" t="s">
        <v>72</v>
      </c>
      <c r="H22" s="70"/>
      <c r="I22" s="70"/>
      <c r="J22" s="70"/>
      <c r="K22" s="70">
        <f>1071.43+128.57</f>
        <v>1200</v>
      </c>
      <c r="L22" s="70"/>
      <c r="M22" s="70"/>
      <c r="N22" s="70"/>
      <c r="O22" s="70"/>
      <c r="P22" s="70"/>
      <c r="Q22" s="70"/>
      <c r="R22" s="70"/>
      <c r="S22" s="70"/>
      <c r="T22" s="115">
        <v>1200</v>
      </c>
      <c r="U22" s="71">
        <f t="shared" si="2"/>
        <v>0</v>
      </c>
      <c r="V22" s="125"/>
      <c r="W22" s="72" t="s">
        <v>73</v>
      </c>
    </row>
    <row r="23" spans="1:23" s="8" customFormat="1" ht="75" hidden="1" x14ac:dyDescent="0.3">
      <c r="A23" s="3" t="s">
        <v>23</v>
      </c>
      <c r="B23" s="3" t="s">
        <v>24</v>
      </c>
      <c r="C23" s="67" t="s">
        <v>67</v>
      </c>
      <c r="D23" s="68" t="s">
        <v>68</v>
      </c>
      <c r="E23" s="69">
        <v>530405</v>
      </c>
      <c r="F23" s="67" t="s">
        <v>69</v>
      </c>
      <c r="G23" s="68" t="s">
        <v>74</v>
      </c>
      <c r="H23" s="70"/>
      <c r="I23" s="70"/>
      <c r="J23" s="70"/>
      <c r="K23" s="70"/>
      <c r="L23" s="70"/>
      <c r="M23" s="70"/>
      <c r="N23" s="70"/>
      <c r="O23" s="70"/>
      <c r="P23" s="70"/>
      <c r="Q23" s="70">
        <v>250</v>
      </c>
      <c r="R23" s="70"/>
      <c r="S23" s="70"/>
      <c r="T23" s="115">
        <v>250</v>
      </c>
      <c r="U23" s="71">
        <v>250</v>
      </c>
      <c r="V23" s="125"/>
      <c r="W23" s="72" t="s">
        <v>496</v>
      </c>
    </row>
    <row r="24" spans="1:23" s="8" customFormat="1" ht="131.25" hidden="1" x14ac:dyDescent="0.3">
      <c r="A24" s="3" t="s">
        <v>23</v>
      </c>
      <c r="B24" s="3" t="s">
        <v>24</v>
      </c>
      <c r="C24" s="67" t="s">
        <v>67</v>
      </c>
      <c r="D24" s="68" t="s">
        <v>68</v>
      </c>
      <c r="E24" s="69">
        <v>530405</v>
      </c>
      <c r="F24" s="67" t="s">
        <v>69</v>
      </c>
      <c r="G24" s="68" t="s">
        <v>466</v>
      </c>
      <c r="H24" s="70"/>
      <c r="I24" s="70"/>
      <c r="J24" s="70"/>
      <c r="K24" s="70"/>
      <c r="L24" s="70"/>
      <c r="M24" s="70"/>
      <c r="N24" s="70"/>
      <c r="O24" s="70"/>
      <c r="P24" s="70"/>
      <c r="Q24" s="70">
        <v>800</v>
      </c>
      <c r="R24" s="70"/>
      <c r="S24" s="70"/>
      <c r="T24" s="115">
        <v>800</v>
      </c>
      <c r="U24" s="71">
        <v>800</v>
      </c>
      <c r="V24" s="126"/>
      <c r="W24" s="72" t="s">
        <v>510</v>
      </c>
    </row>
    <row r="25" spans="1:23" s="8" customFormat="1" ht="112.5" hidden="1" x14ac:dyDescent="0.3">
      <c r="A25" s="3" t="s">
        <v>23</v>
      </c>
      <c r="B25" s="3" t="s">
        <v>24</v>
      </c>
      <c r="C25" s="67" t="s">
        <v>67</v>
      </c>
      <c r="D25" s="68" t="s">
        <v>68</v>
      </c>
      <c r="E25" s="69">
        <v>530803</v>
      </c>
      <c r="F25" s="67" t="s">
        <v>75</v>
      </c>
      <c r="G25" s="68" t="s">
        <v>76</v>
      </c>
      <c r="H25" s="70"/>
      <c r="I25" s="70"/>
      <c r="J25" s="70"/>
      <c r="K25" s="70">
        <v>1600</v>
      </c>
      <c r="L25" s="70"/>
      <c r="M25" s="70"/>
      <c r="N25" s="70"/>
      <c r="O25" s="70"/>
      <c r="P25" s="70"/>
      <c r="Q25" s="70"/>
      <c r="R25" s="70"/>
      <c r="S25" s="70"/>
      <c r="T25" s="115">
        <v>1600</v>
      </c>
      <c r="U25" s="71">
        <f>SUBTOTAL(9,H25:S25)</f>
        <v>0</v>
      </c>
      <c r="V25" s="124">
        <f>+T25+T26+T27+T28-U25-U26-U27-U28+T29-U29</f>
        <v>6206.32</v>
      </c>
      <c r="W25" s="72" t="s">
        <v>77</v>
      </c>
    </row>
    <row r="26" spans="1:23" s="8" customFormat="1" ht="112.5" hidden="1" x14ac:dyDescent="0.3">
      <c r="A26" s="3" t="s">
        <v>23</v>
      </c>
      <c r="B26" s="3" t="s">
        <v>24</v>
      </c>
      <c r="C26" s="67" t="s">
        <v>67</v>
      </c>
      <c r="D26" s="68" t="s">
        <v>68</v>
      </c>
      <c r="E26" s="69">
        <v>530803</v>
      </c>
      <c r="F26" s="67" t="s">
        <v>75</v>
      </c>
      <c r="G26" s="68" t="s">
        <v>78</v>
      </c>
      <c r="H26" s="70"/>
      <c r="I26" s="70"/>
      <c r="J26" s="70"/>
      <c r="K26" s="70"/>
      <c r="L26" s="70">
        <f>3201.79+384.21</f>
        <v>3586</v>
      </c>
      <c r="M26" s="70"/>
      <c r="N26" s="70"/>
      <c r="O26" s="70"/>
      <c r="P26" s="70"/>
      <c r="Q26" s="70"/>
      <c r="R26" s="70"/>
      <c r="S26" s="70"/>
      <c r="T26" s="115">
        <v>3586</v>
      </c>
      <c r="U26" s="71">
        <f>SUBTOTAL(9,H26:S26)</f>
        <v>0</v>
      </c>
      <c r="V26" s="125"/>
      <c r="W26" s="72" t="s">
        <v>79</v>
      </c>
    </row>
    <row r="27" spans="1:23" s="8" customFormat="1" ht="150" hidden="1" x14ac:dyDescent="0.3">
      <c r="A27" s="3" t="s">
        <v>23</v>
      </c>
      <c r="B27" s="3" t="s">
        <v>24</v>
      </c>
      <c r="C27" s="67" t="s">
        <v>67</v>
      </c>
      <c r="D27" s="68" t="s">
        <v>68</v>
      </c>
      <c r="E27" s="69">
        <v>530803</v>
      </c>
      <c r="F27" s="67" t="s">
        <v>75</v>
      </c>
      <c r="G27" s="68" t="s">
        <v>467</v>
      </c>
      <c r="H27" s="70"/>
      <c r="I27" s="70"/>
      <c r="J27" s="70"/>
      <c r="K27" s="70"/>
      <c r="L27" s="70"/>
      <c r="M27" s="70"/>
      <c r="N27" s="70"/>
      <c r="O27" s="70"/>
      <c r="P27" s="70"/>
      <c r="Q27" s="70">
        <f>1339.29+160.71</f>
        <v>1500</v>
      </c>
      <c r="R27" s="70"/>
      <c r="S27" s="70"/>
      <c r="T27" s="115">
        <v>1500</v>
      </c>
      <c r="U27" s="71">
        <v>1500</v>
      </c>
      <c r="V27" s="125"/>
      <c r="W27" s="72" t="s">
        <v>509</v>
      </c>
    </row>
    <row r="28" spans="1:23" s="8" customFormat="1" ht="150" hidden="1" x14ac:dyDescent="0.3">
      <c r="A28" s="3" t="s">
        <v>23</v>
      </c>
      <c r="B28" s="3" t="s">
        <v>24</v>
      </c>
      <c r="C28" s="67" t="s">
        <v>67</v>
      </c>
      <c r="D28" s="68" t="s">
        <v>68</v>
      </c>
      <c r="E28" s="69">
        <v>530803</v>
      </c>
      <c r="F28" s="67" t="s">
        <v>75</v>
      </c>
      <c r="G28" s="68" t="s">
        <v>468</v>
      </c>
      <c r="H28" s="70"/>
      <c r="I28" s="70"/>
      <c r="J28" s="70"/>
      <c r="K28" s="70"/>
      <c r="L28" s="70"/>
      <c r="M28" s="70"/>
      <c r="N28" s="70"/>
      <c r="O28" s="70"/>
      <c r="P28" s="70"/>
      <c r="Q28" s="70">
        <f>1339.29+160.71</f>
        <v>1500</v>
      </c>
      <c r="R28" s="70"/>
      <c r="S28" s="70"/>
      <c r="T28" s="115">
        <v>1500</v>
      </c>
      <c r="U28" s="71">
        <v>1500</v>
      </c>
      <c r="V28" s="125"/>
      <c r="W28" s="72" t="s">
        <v>508</v>
      </c>
    </row>
    <row r="29" spans="1:23" s="8" customFormat="1" ht="112.5" hidden="1" x14ac:dyDescent="0.3">
      <c r="A29" s="3" t="s">
        <v>23</v>
      </c>
      <c r="B29" s="3" t="s">
        <v>24</v>
      </c>
      <c r="C29" s="67" t="s">
        <v>67</v>
      </c>
      <c r="D29" s="68" t="s">
        <v>68</v>
      </c>
      <c r="E29" s="69">
        <v>530803</v>
      </c>
      <c r="F29" s="67" t="s">
        <v>75</v>
      </c>
      <c r="G29" s="68" t="s">
        <v>527</v>
      </c>
      <c r="H29" s="70"/>
      <c r="I29" s="70"/>
      <c r="J29" s="70"/>
      <c r="K29" s="70"/>
      <c r="L29" s="70"/>
      <c r="M29" s="70"/>
      <c r="N29" s="70"/>
      <c r="O29" s="70"/>
      <c r="P29" s="70"/>
      <c r="Q29" s="70">
        <v>1020.32</v>
      </c>
      <c r="R29" s="70"/>
      <c r="S29" s="70"/>
      <c r="T29" s="115">
        <v>1020.32</v>
      </c>
      <c r="U29" s="71"/>
      <c r="V29" s="126"/>
      <c r="W29" s="72"/>
    </row>
    <row r="30" spans="1:23" s="8" customFormat="1" ht="75" hidden="1" x14ac:dyDescent="0.3">
      <c r="A30" s="3" t="s">
        <v>23</v>
      </c>
      <c r="B30" s="3" t="s">
        <v>24</v>
      </c>
      <c r="C30" s="67" t="s">
        <v>67</v>
      </c>
      <c r="D30" s="68" t="s">
        <v>80</v>
      </c>
      <c r="E30" s="69">
        <v>530804</v>
      </c>
      <c r="F30" s="67" t="s">
        <v>81</v>
      </c>
      <c r="G30" s="68" t="s">
        <v>82</v>
      </c>
      <c r="H30" s="70"/>
      <c r="I30" s="70"/>
      <c r="J30" s="70"/>
      <c r="K30" s="70">
        <v>1000</v>
      </c>
      <c r="L30" s="70"/>
      <c r="M30" s="70"/>
      <c r="N30" s="70"/>
      <c r="O30" s="70"/>
      <c r="P30" s="70"/>
      <c r="Q30" s="70"/>
      <c r="R30" s="70"/>
      <c r="S30" s="70"/>
      <c r="T30" s="115">
        <v>1000</v>
      </c>
      <c r="U30" s="71">
        <f>SUBTOTAL(9,H30:S30)</f>
        <v>0</v>
      </c>
      <c r="V30" s="71">
        <f>+T30-U30</f>
        <v>1000</v>
      </c>
      <c r="W30" s="72" t="s">
        <v>83</v>
      </c>
    </row>
    <row r="31" spans="1:23" s="8" customFormat="1" ht="243.75" hidden="1" x14ac:dyDescent="0.3">
      <c r="A31" s="3" t="s">
        <v>23</v>
      </c>
      <c r="B31" s="3" t="s">
        <v>24</v>
      </c>
      <c r="C31" s="67" t="s">
        <v>67</v>
      </c>
      <c r="D31" s="68" t="s">
        <v>80</v>
      </c>
      <c r="E31" s="69">
        <v>530811</v>
      </c>
      <c r="F31" s="67" t="s">
        <v>84</v>
      </c>
      <c r="G31" s="68" t="s">
        <v>85</v>
      </c>
      <c r="H31" s="70"/>
      <c r="I31" s="70"/>
      <c r="J31" s="70"/>
      <c r="K31" s="70"/>
      <c r="L31" s="70"/>
      <c r="M31" s="70"/>
      <c r="N31" s="70">
        <v>499.59</v>
      </c>
      <c r="O31" s="70"/>
      <c r="P31" s="70"/>
      <c r="Q31" s="70"/>
      <c r="R31" s="70"/>
      <c r="S31" s="70"/>
      <c r="T31" s="115">
        <v>499.59</v>
      </c>
      <c r="U31" s="71">
        <f>SUBTOTAL(9,H31:S31)</f>
        <v>0</v>
      </c>
      <c r="V31" s="71">
        <f>+T31-U31</f>
        <v>499.59</v>
      </c>
      <c r="W31" s="72" t="s">
        <v>86</v>
      </c>
    </row>
    <row r="32" spans="1:23" s="8" customFormat="1" ht="77.25" hidden="1" customHeight="1" x14ac:dyDescent="0.3">
      <c r="A32" s="3" t="s">
        <v>23</v>
      </c>
      <c r="B32" s="3" t="s">
        <v>24</v>
      </c>
      <c r="C32" s="67" t="s">
        <v>38</v>
      </c>
      <c r="D32" s="68" t="s">
        <v>26</v>
      </c>
      <c r="E32" s="69">
        <v>530813</v>
      </c>
      <c r="F32" s="67" t="s">
        <v>87</v>
      </c>
      <c r="G32" s="68" t="s">
        <v>88</v>
      </c>
      <c r="H32" s="70"/>
      <c r="I32" s="70"/>
      <c r="J32" s="70"/>
      <c r="K32" s="70">
        <v>300</v>
      </c>
      <c r="L32" s="70"/>
      <c r="M32" s="70"/>
      <c r="N32" s="70"/>
      <c r="O32" s="70"/>
      <c r="P32" s="70"/>
      <c r="Q32" s="70"/>
      <c r="R32" s="70"/>
      <c r="S32" s="70"/>
      <c r="T32" s="115">
        <v>300</v>
      </c>
      <c r="U32" s="71">
        <f>SUBTOTAL(9,H32:S32)</f>
        <v>0</v>
      </c>
      <c r="V32" s="124">
        <f>+T32-U32+T33-U33+T34-U34+T35-U35+T36-U36+T37-U37+T38-U38</f>
        <v>5233.04</v>
      </c>
      <c r="W32" s="72" t="s">
        <v>89</v>
      </c>
    </row>
    <row r="33" spans="1:23" s="8" customFormat="1" ht="90" hidden="1" customHeight="1" x14ac:dyDescent="0.3">
      <c r="A33" s="3" t="s">
        <v>23</v>
      </c>
      <c r="B33" s="3" t="s">
        <v>24</v>
      </c>
      <c r="C33" s="67" t="s">
        <v>67</v>
      </c>
      <c r="D33" s="68" t="s">
        <v>26</v>
      </c>
      <c r="E33" s="69">
        <v>530813</v>
      </c>
      <c r="F33" s="67" t="s">
        <v>90</v>
      </c>
      <c r="G33" s="68" t="s">
        <v>91</v>
      </c>
      <c r="H33" s="70"/>
      <c r="I33" s="70"/>
      <c r="J33" s="70"/>
      <c r="K33" s="70">
        <v>11</v>
      </c>
      <c r="L33" s="70"/>
      <c r="M33" s="70"/>
      <c r="N33" s="70"/>
      <c r="O33" s="70"/>
      <c r="P33" s="70"/>
      <c r="Q33" s="70"/>
      <c r="R33" s="70"/>
      <c r="S33" s="70"/>
      <c r="T33" s="115">
        <v>11</v>
      </c>
      <c r="U33" s="71">
        <v>11</v>
      </c>
      <c r="V33" s="125"/>
      <c r="W33" s="72" t="s">
        <v>92</v>
      </c>
    </row>
    <row r="34" spans="1:23" s="8" customFormat="1" ht="90" hidden="1" customHeight="1" x14ac:dyDescent="0.3">
      <c r="A34" s="3" t="s">
        <v>23</v>
      </c>
      <c r="B34" s="3" t="s">
        <v>24</v>
      </c>
      <c r="C34" s="67" t="s">
        <v>67</v>
      </c>
      <c r="D34" s="68" t="s">
        <v>26</v>
      </c>
      <c r="E34" s="69">
        <v>530813</v>
      </c>
      <c r="F34" s="67" t="s">
        <v>90</v>
      </c>
      <c r="G34" s="68" t="s">
        <v>93</v>
      </c>
      <c r="H34" s="70"/>
      <c r="I34" s="70"/>
      <c r="J34" s="70"/>
      <c r="K34" s="70">
        <v>6</v>
      </c>
      <c r="L34" s="70"/>
      <c r="M34" s="70"/>
      <c r="N34" s="70"/>
      <c r="O34" s="70"/>
      <c r="P34" s="70"/>
      <c r="Q34" s="70"/>
      <c r="R34" s="70"/>
      <c r="S34" s="70"/>
      <c r="T34" s="115">
        <v>6</v>
      </c>
      <c r="U34" s="71">
        <f>SUBTOTAL(9,H34:S34)</f>
        <v>0</v>
      </c>
      <c r="V34" s="125"/>
      <c r="W34" s="72" t="s">
        <v>92</v>
      </c>
    </row>
    <row r="35" spans="1:23" s="8" customFormat="1" ht="77.25" hidden="1" customHeight="1" x14ac:dyDescent="0.3">
      <c r="A35" s="3" t="s">
        <v>23</v>
      </c>
      <c r="B35" s="3" t="s">
        <v>24</v>
      </c>
      <c r="C35" s="67" t="s">
        <v>67</v>
      </c>
      <c r="D35" s="68" t="s">
        <v>68</v>
      </c>
      <c r="E35" s="69">
        <v>530813</v>
      </c>
      <c r="F35" s="67" t="s">
        <v>87</v>
      </c>
      <c r="G35" s="68" t="s">
        <v>94</v>
      </c>
      <c r="H35" s="70"/>
      <c r="I35" s="70"/>
      <c r="J35" s="70"/>
      <c r="K35" s="70">
        <f>1075.89+129.11</f>
        <v>1205</v>
      </c>
      <c r="L35" s="70"/>
      <c r="M35" s="70"/>
      <c r="N35" s="70"/>
      <c r="O35" s="70"/>
      <c r="P35" s="70"/>
      <c r="Q35" s="70"/>
      <c r="R35" s="70"/>
      <c r="S35" s="70"/>
      <c r="T35" s="115">
        <v>1205</v>
      </c>
      <c r="U35" s="71">
        <f>SUBTOTAL(9,H35:S35)</f>
        <v>0</v>
      </c>
      <c r="V35" s="125"/>
      <c r="W35" s="72" t="s">
        <v>73</v>
      </c>
    </row>
    <row r="36" spans="1:23" s="8" customFormat="1" ht="64.5" hidden="1" customHeight="1" x14ac:dyDescent="0.3">
      <c r="A36" s="3" t="s">
        <v>23</v>
      </c>
      <c r="B36" s="3" t="s">
        <v>24</v>
      </c>
      <c r="C36" s="67" t="s">
        <v>67</v>
      </c>
      <c r="D36" s="68" t="s">
        <v>68</v>
      </c>
      <c r="E36" s="69">
        <v>530813</v>
      </c>
      <c r="F36" s="67" t="s">
        <v>87</v>
      </c>
      <c r="G36" s="68" t="s">
        <v>95</v>
      </c>
      <c r="H36" s="70"/>
      <c r="I36" s="70"/>
      <c r="J36" s="70"/>
      <c r="K36" s="70"/>
      <c r="L36" s="70">
        <f>3303.57+396.43</f>
        <v>3700</v>
      </c>
      <c r="M36" s="70"/>
      <c r="N36" s="70"/>
      <c r="O36" s="70"/>
      <c r="P36" s="70"/>
      <c r="Q36" s="70"/>
      <c r="R36" s="70"/>
      <c r="S36" s="70"/>
      <c r="T36" s="115">
        <v>3700</v>
      </c>
      <c r="U36" s="71">
        <f>SUBTOTAL(9,H36:S36)</f>
        <v>0</v>
      </c>
      <c r="V36" s="125"/>
      <c r="W36" s="72" t="s">
        <v>71</v>
      </c>
    </row>
    <row r="37" spans="1:23" s="8" customFormat="1" ht="51.75" hidden="1" customHeight="1" x14ac:dyDescent="0.3">
      <c r="A37" s="3" t="s">
        <v>23</v>
      </c>
      <c r="B37" s="3" t="s">
        <v>24</v>
      </c>
      <c r="C37" s="67" t="s">
        <v>67</v>
      </c>
      <c r="D37" s="68" t="s">
        <v>68</v>
      </c>
      <c r="E37" s="69">
        <v>530813</v>
      </c>
      <c r="F37" s="67" t="s">
        <v>87</v>
      </c>
      <c r="G37" s="68" t="s">
        <v>96</v>
      </c>
      <c r="H37" s="70"/>
      <c r="I37" s="70"/>
      <c r="J37" s="70"/>
      <c r="K37" s="70"/>
      <c r="L37" s="70"/>
      <c r="M37" s="70"/>
      <c r="N37" s="70"/>
      <c r="O37" s="70"/>
      <c r="P37" s="70"/>
      <c r="Q37" s="70">
        <v>1201.2</v>
      </c>
      <c r="R37" s="70"/>
      <c r="S37" s="70"/>
      <c r="T37" s="115">
        <v>1223.24</v>
      </c>
      <c r="U37" s="71">
        <v>1201.2</v>
      </c>
      <c r="V37" s="125"/>
      <c r="W37" s="72" t="s">
        <v>538</v>
      </c>
    </row>
    <row r="38" spans="1:23" s="8" customFormat="1" ht="51.75" hidden="1" customHeight="1" x14ac:dyDescent="0.3">
      <c r="A38" s="3" t="s">
        <v>23</v>
      </c>
      <c r="B38" s="3" t="s">
        <v>24</v>
      </c>
      <c r="C38" s="67" t="s">
        <v>67</v>
      </c>
      <c r="D38" s="68" t="s">
        <v>68</v>
      </c>
      <c r="E38" s="69">
        <v>530813</v>
      </c>
      <c r="F38" s="67" t="s">
        <v>87</v>
      </c>
      <c r="G38" s="68" t="s">
        <v>469</v>
      </c>
      <c r="H38" s="70"/>
      <c r="I38" s="70"/>
      <c r="J38" s="70"/>
      <c r="K38" s="70"/>
      <c r="L38" s="70"/>
      <c r="M38" s="70"/>
      <c r="N38" s="70"/>
      <c r="O38" s="70"/>
      <c r="P38" s="70"/>
      <c r="Q38" s="70">
        <v>1000</v>
      </c>
      <c r="R38" s="70"/>
      <c r="S38" s="70"/>
      <c r="T38" s="115">
        <v>1000</v>
      </c>
      <c r="U38" s="71">
        <v>1000</v>
      </c>
      <c r="V38" s="126"/>
      <c r="W38" s="72" t="s">
        <v>510</v>
      </c>
    </row>
    <row r="39" spans="1:23" s="8" customFormat="1" ht="262.5" hidden="1" x14ac:dyDescent="0.3">
      <c r="A39" s="3" t="s">
        <v>23</v>
      </c>
      <c r="B39" s="3" t="s">
        <v>24</v>
      </c>
      <c r="C39" s="67" t="s">
        <v>45</v>
      </c>
      <c r="D39" s="68" t="s">
        <v>46</v>
      </c>
      <c r="E39" s="69">
        <v>530814</v>
      </c>
      <c r="F39" s="67" t="s">
        <v>97</v>
      </c>
      <c r="G39" s="67" t="s">
        <v>98</v>
      </c>
      <c r="H39" s="70"/>
      <c r="I39" s="70"/>
      <c r="J39" s="70"/>
      <c r="K39" s="70">
        <v>79.97</v>
      </c>
      <c r="L39" s="70"/>
      <c r="M39" s="70"/>
      <c r="N39" s="70"/>
      <c r="O39" s="70"/>
      <c r="P39" s="70"/>
      <c r="Q39" s="70"/>
      <c r="R39" s="70"/>
      <c r="S39" s="70"/>
      <c r="T39" s="115">
        <v>79.97</v>
      </c>
      <c r="U39" s="71">
        <f>SUBTOTAL(9,H39:S39)</f>
        <v>0</v>
      </c>
      <c r="V39" s="124">
        <f>+T39-U39+T40-U40</f>
        <v>179.97</v>
      </c>
      <c r="W39" s="72" t="s">
        <v>99</v>
      </c>
    </row>
    <row r="40" spans="1:23" s="8" customFormat="1" ht="93.75" hidden="1" x14ac:dyDescent="0.3">
      <c r="A40" s="3" t="s">
        <v>23</v>
      </c>
      <c r="B40" s="3" t="s">
        <v>24</v>
      </c>
      <c r="C40" s="67" t="s">
        <v>48</v>
      </c>
      <c r="D40" s="68" t="s">
        <v>49</v>
      </c>
      <c r="E40" s="69">
        <v>530814</v>
      </c>
      <c r="F40" s="67" t="s">
        <v>97</v>
      </c>
      <c r="G40" s="67" t="s">
        <v>104</v>
      </c>
      <c r="H40" s="70"/>
      <c r="I40" s="70"/>
      <c r="J40" s="70"/>
      <c r="K40" s="70"/>
      <c r="L40" s="70">
        <v>100</v>
      </c>
      <c r="M40" s="70"/>
      <c r="N40" s="70"/>
      <c r="O40" s="70"/>
      <c r="P40" s="70"/>
      <c r="Q40" s="70"/>
      <c r="R40" s="70"/>
      <c r="S40" s="70"/>
      <c r="T40" s="115">
        <v>100</v>
      </c>
      <c r="U40" s="71">
        <f>SUBTOTAL(9,H40:S40)</f>
        <v>0</v>
      </c>
      <c r="V40" s="126"/>
      <c r="W40" s="72" t="s">
        <v>105</v>
      </c>
    </row>
    <row r="41" spans="1:23" s="8" customFormat="1" ht="75" hidden="1" x14ac:dyDescent="0.3">
      <c r="A41" s="3" t="s">
        <v>23</v>
      </c>
      <c r="B41" s="3" t="s">
        <v>24</v>
      </c>
      <c r="C41" s="67" t="s">
        <v>100</v>
      </c>
      <c r="D41" s="68" t="s">
        <v>49</v>
      </c>
      <c r="E41" s="69">
        <v>531404</v>
      </c>
      <c r="F41" s="67" t="s">
        <v>101</v>
      </c>
      <c r="G41" s="68" t="s">
        <v>462</v>
      </c>
      <c r="H41" s="70"/>
      <c r="I41" s="70"/>
      <c r="J41" s="70"/>
      <c r="K41" s="70"/>
      <c r="L41" s="70"/>
      <c r="M41" s="70"/>
      <c r="N41" s="70"/>
      <c r="O41" s="70"/>
      <c r="P41" s="70"/>
      <c r="Q41" s="70">
        <v>1332.7</v>
      </c>
      <c r="R41" s="70"/>
      <c r="S41" s="70"/>
      <c r="T41" s="115">
        <v>1332.7</v>
      </c>
      <c r="U41" s="71">
        <f>SUBTOTAL(9,H41:S41)</f>
        <v>0</v>
      </c>
      <c r="V41" s="71">
        <f t="shared" ref="V41:V50" si="3">+T41-U41</f>
        <v>1332.7</v>
      </c>
      <c r="W41" s="7" t="s">
        <v>502</v>
      </c>
    </row>
    <row r="42" spans="1:23" s="8" customFormat="1" ht="112.5" hidden="1" x14ac:dyDescent="0.3">
      <c r="A42" s="3" t="s">
        <v>23</v>
      </c>
      <c r="B42" s="3" t="s">
        <v>24</v>
      </c>
      <c r="C42" s="67" t="s">
        <v>100</v>
      </c>
      <c r="D42" s="68" t="s">
        <v>49</v>
      </c>
      <c r="E42" s="69">
        <v>531407</v>
      </c>
      <c r="F42" s="67" t="s">
        <v>101</v>
      </c>
      <c r="G42" s="68" t="s">
        <v>102</v>
      </c>
      <c r="H42" s="70"/>
      <c r="I42" s="70"/>
      <c r="J42" s="70"/>
      <c r="K42" s="70">
        <v>90</v>
      </c>
      <c r="L42" s="70"/>
      <c r="M42" s="70"/>
      <c r="N42" s="70"/>
      <c r="O42" s="70"/>
      <c r="P42" s="70"/>
      <c r="Q42" s="70"/>
      <c r="R42" s="70"/>
      <c r="S42" s="70"/>
      <c r="T42" s="115">
        <v>90</v>
      </c>
      <c r="U42" s="71">
        <f>SUBTOTAL(9,H42:S42)</f>
        <v>0</v>
      </c>
      <c r="V42" s="71">
        <f t="shared" si="3"/>
        <v>90</v>
      </c>
      <c r="W42" s="72" t="s">
        <v>103</v>
      </c>
    </row>
    <row r="43" spans="1:23" ht="131.25" hidden="1" x14ac:dyDescent="0.3">
      <c r="A43" s="10" t="s">
        <v>23</v>
      </c>
      <c r="B43" s="10" t="s">
        <v>24</v>
      </c>
      <c r="C43" s="73" t="s">
        <v>67</v>
      </c>
      <c r="D43" s="74" t="s">
        <v>26</v>
      </c>
      <c r="E43" s="63">
        <v>570102</v>
      </c>
      <c r="F43" s="73" t="s">
        <v>106</v>
      </c>
      <c r="G43" s="74" t="s">
        <v>107</v>
      </c>
      <c r="H43" s="64"/>
      <c r="I43" s="64"/>
      <c r="J43" s="64">
        <v>112.13</v>
      </c>
      <c r="K43" s="64">
        <f>226.46+4.44</f>
        <v>230.9</v>
      </c>
      <c r="L43" s="64">
        <f>103.63+111.63+110.83+112.65+111.25+111.25</f>
        <v>661.24</v>
      </c>
      <c r="M43" s="64">
        <f>112.65+111.25</f>
        <v>223.9</v>
      </c>
      <c r="N43" s="64">
        <f>844.63-640.04</f>
        <v>204.59000000000003</v>
      </c>
      <c r="O43" s="64"/>
      <c r="P43" s="64"/>
      <c r="Q43" s="64"/>
      <c r="R43" s="64">
        <v>32.090000000000003</v>
      </c>
      <c r="S43" s="64"/>
      <c r="T43" s="115">
        <v>1464.85</v>
      </c>
      <c r="U43" s="65">
        <f>SUBTOTAL(9,H43:S43)</f>
        <v>0</v>
      </c>
      <c r="V43" s="65">
        <f t="shared" si="3"/>
        <v>1464.85</v>
      </c>
      <c r="W43" s="66" t="s">
        <v>108</v>
      </c>
    </row>
    <row r="44" spans="1:23" s="8" customFormat="1" ht="131.25" hidden="1" x14ac:dyDescent="0.3">
      <c r="A44" s="3" t="s">
        <v>23</v>
      </c>
      <c r="B44" s="3" t="s">
        <v>24</v>
      </c>
      <c r="C44" s="3" t="s">
        <v>25</v>
      </c>
      <c r="D44" s="4" t="s">
        <v>26</v>
      </c>
      <c r="E44" s="2">
        <v>730405</v>
      </c>
      <c r="F44" s="6" t="s">
        <v>109</v>
      </c>
      <c r="G44" s="6" t="s">
        <v>110</v>
      </c>
      <c r="H44" s="7"/>
      <c r="I44" s="7"/>
      <c r="J44" s="7"/>
      <c r="K44" s="7"/>
      <c r="L44" s="7"/>
      <c r="M44" s="7"/>
      <c r="N44" s="7"/>
      <c r="O44" s="7">
        <f>126.64+1055.36</f>
        <v>1182</v>
      </c>
      <c r="P44" s="7"/>
      <c r="Q44" s="7"/>
      <c r="R44" s="7"/>
      <c r="S44" s="7"/>
      <c r="T44" s="111">
        <v>1182</v>
      </c>
      <c r="U44" s="7">
        <v>1182</v>
      </c>
      <c r="V44" s="71">
        <f t="shared" si="3"/>
        <v>0</v>
      </c>
      <c r="W44" s="72" t="s">
        <v>512</v>
      </c>
    </row>
    <row r="45" spans="1:23" s="8" customFormat="1" ht="75" hidden="1" x14ac:dyDescent="0.3">
      <c r="A45" s="3" t="s">
        <v>23</v>
      </c>
      <c r="B45" s="3" t="s">
        <v>24</v>
      </c>
      <c r="C45" s="3" t="s">
        <v>25</v>
      </c>
      <c r="D45" s="4" t="s">
        <v>26</v>
      </c>
      <c r="E45" s="2">
        <v>730813</v>
      </c>
      <c r="F45" s="6" t="s">
        <v>111</v>
      </c>
      <c r="G45" s="6" t="s">
        <v>112</v>
      </c>
      <c r="H45" s="7"/>
      <c r="I45" s="7"/>
      <c r="J45" s="7"/>
      <c r="K45" s="7"/>
      <c r="L45" s="7"/>
      <c r="M45" s="7"/>
      <c r="N45" s="7"/>
      <c r="O45" s="7">
        <f>126.64+1055.36</f>
        <v>1182</v>
      </c>
      <c r="P45" s="7"/>
      <c r="Q45" s="7"/>
      <c r="R45" s="7"/>
      <c r="S45" s="7"/>
      <c r="T45" s="111">
        <v>1182</v>
      </c>
      <c r="U45" s="7">
        <f>SUBTOTAL(9,H45:S45)</f>
        <v>0</v>
      </c>
      <c r="V45" s="71">
        <f t="shared" si="3"/>
        <v>1182</v>
      </c>
      <c r="W45" s="72" t="s">
        <v>512</v>
      </c>
    </row>
    <row r="46" spans="1:23" ht="75" hidden="1" x14ac:dyDescent="0.3">
      <c r="A46" s="10" t="s">
        <v>113</v>
      </c>
      <c r="B46" s="10" t="s">
        <v>24</v>
      </c>
      <c r="C46" s="10" t="s">
        <v>25</v>
      </c>
      <c r="D46" s="11" t="s">
        <v>26</v>
      </c>
      <c r="E46" s="22">
        <v>530101</v>
      </c>
      <c r="F46" s="75" t="s">
        <v>114</v>
      </c>
      <c r="G46" s="20" t="s">
        <v>115</v>
      </c>
      <c r="H46" s="76">
        <v>11.52</v>
      </c>
      <c r="I46" s="76">
        <v>13.43</v>
      </c>
      <c r="J46" s="76">
        <v>10.44</v>
      </c>
      <c r="K46" s="76">
        <v>108.61</v>
      </c>
      <c r="L46" s="76"/>
      <c r="M46" s="76"/>
      <c r="N46" s="76"/>
      <c r="O46" s="76"/>
      <c r="P46" s="76"/>
      <c r="Q46" s="76">
        <f>200-11.32</f>
        <v>188.68</v>
      </c>
      <c r="R46" s="76"/>
      <c r="S46" s="76"/>
      <c r="T46" s="116">
        <v>332.68</v>
      </c>
      <c r="U46" s="77">
        <f>SUBTOTAL(9,H46:S46)</f>
        <v>0</v>
      </c>
      <c r="V46" s="77">
        <f t="shared" si="3"/>
        <v>332.68</v>
      </c>
      <c r="W46" s="78" t="s">
        <v>490</v>
      </c>
    </row>
    <row r="47" spans="1:23" ht="75" hidden="1" x14ac:dyDescent="0.3">
      <c r="A47" s="10" t="s">
        <v>113</v>
      </c>
      <c r="B47" s="10" t="s">
        <v>24</v>
      </c>
      <c r="C47" s="10" t="s">
        <v>25</v>
      </c>
      <c r="D47" s="11" t="s">
        <v>26</v>
      </c>
      <c r="E47" s="22">
        <v>530104</v>
      </c>
      <c r="F47" s="75" t="s">
        <v>116</v>
      </c>
      <c r="G47" s="20" t="s">
        <v>117</v>
      </c>
      <c r="H47" s="76">
        <v>38.61</v>
      </c>
      <c r="I47" s="76">
        <v>45.65</v>
      </c>
      <c r="J47" s="76">
        <v>40.43</v>
      </c>
      <c r="K47" s="76">
        <v>377.31</v>
      </c>
      <c r="L47" s="76"/>
      <c r="M47" s="76"/>
      <c r="N47" s="76"/>
      <c r="O47" s="76"/>
      <c r="P47" s="76"/>
      <c r="Q47" s="76"/>
      <c r="R47" s="76"/>
      <c r="S47" s="76"/>
      <c r="T47" s="116">
        <v>502</v>
      </c>
      <c r="U47" s="77">
        <f>SUBTOTAL(9,H47:S47)</f>
        <v>0</v>
      </c>
      <c r="V47" s="77">
        <f t="shared" si="3"/>
        <v>502</v>
      </c>
      <c r="W47" s="78" t="s">
        <v>118</v>
      </c>
    </row>
    <row r="48" spans="1:23" ht="75" hidden="1" x14ac:dyDescent="0.3">
      <c r="A48" s="10" t="s">
        <v>113</v>
      </c>
      <c r="B48" s="10" t="s">
        <v>24</v>
      </c>
      <c r="C48" s="10" t="s">
        <v>25</v>
      </c>
      <c r="D48" s="11" t="s">
        <v>26</v>
      </c>
      <c r="E48" s="22">
        <v>530105</v>
      </c>
      <c r="F48" s="75" t="s">
        <v>119</v>
      </c>
      <c r="G48" s="20" t="s">
        <v>120</v>
      </c>
      <c r="H48" s="76">
        <v>344.5</v>
      </c>
      <c r="I48" s="76">
        <v>341.35</v>
      </c>
      <c r="J48" s="76">
        <v>344.03</v>
      </c>
      <c r="K48" s="76">
        <v>3121.12</v>
      </c>
      <c r="L48" s="76"/>
      <c r="M48" s="76"/>
      <c r="N48" s="76"/>
      <c r="O48" s="76"/>
      <c r="P48" s="76"/>
      <c r="Q48" s="76"/>
      <c r="R48" s="76"/>
      <c r="S48" s="76"/>
      <c r="T48" s="116">
        <v>4151</v>
      </c>
      <c r="U48" s="77">
        <f>SUBTOTAL(9,H48:S48)</f>
        <v>0</v>
      </c>
      <c r="V48" s="77">
        <f t="shared" si="3"/>
        <v>4151</v>
      </c>
      <c r="W48" s="78" t="s">
        <v>121</v>
      </c>
    </row>
    <row r="49" spans="1:23" ht="75" hidden="1" x14ac:dyDescent="0.3">
      <c r="A49" s="3" t="s">
        <v>113</v>
      </c>
      <c r="B49" s="3" t="s">
        <v>24</v>
      </c>
      <c r="C49" s="3" t="s">
        <v>25</v>
      </c>
      <c r="D49" s="4" t="s">
        <v>26</v>
      </c>
      <c r="E49" s="79">
        <v>531404</v>
      </c>
      <c r="F49" s="80" t="s">
        <v>464</v>
      </c>
      <c r="G49" s="80" t="s">
        <v>462</v>
      </c>
      <c r="H49" s="81"/>
      <c r="I49" s="81"/>
      <c r="J49" s="81"/>
      <c r="K49" s="29"/>
      <c r="L49" s="29"/>
      <c r="M49" s="29"/>
      <c r="N49" s="29"/>
      <c r="O49" s="29"/>
      <c r="P49" s="29"/>
      <c r="Q49" s="29">
        <v>599.77</v>
      </c>
      <c r="R49" s="29"/>
      <c r="S49" s="29"/>
      <c r="T49" s="117">
        <v>599.77</v>
      </c>
      <c r="U49" s="83">
        <f>SUBTOTAL(9,H49:S49)</f>
        <v>0</v>
      </c>
      <c r="V49" s="83">
        <f t="shared" si="3"/>
        <v>599.77</v>
      </c>
      <c r="W49" s="7" t="s">
        <v>502</v>
      </c>
    </row>
    <row r="50" spans="1:23" s="8" customFormat="1" ht="281.25" hidden="1" x14ac:dyDescent="0.3">
      <c r="A50" s="3" t="s">
        <v>113</v>
      </c>
      <c r="B50" s="3" t="s">
        <v>24</v>
      </c>
      <c r="C50" s="3" t="s">
        <v>25</v>
      </c>
      <c r="D50" s="4" t="s">
        <v>26</v>
      </c>
      <c r="E50" s="79">
        <v>530811</v>
      </c>
      <c r="F50" s="80" t="s">
        <v>122</v>
      </c>
      <c r="G50" s="80" t="s">
        <v>123</v>
      </c>
      <c r="H50" s="81"/>
      <c r="I50" s="81"/>
      <c r="J50" s="81"/>
      <c r="K50" s="29">
        <v>116.93</v>
      </c>
      <c r="L50" s="29"/>
      <c r="M50" s="29"/>
      <c r="N50" s="29"/>
      <c r="O50" s="29"/>
      <c r="P50" s="29"/>
      <c r="Q50" s="29"/>
      <c r="R50" s="29"/>
      <c r="S50" s="29"/>
      <c r="T50" s="117">
        <v>116.93</v>
      </c>
      <c r="U50" s="83">
        <f t="shared" ref="U50:U57" si="4">SUBTOTAL(9,H50:S50)</f>
        <v>0</v>
      </c>
      <c r="V50" s="83">
        <f t="shared" si="3"/>
        <v>116.93</v>
      </c>
      <c r="W50" s="84" t="s">
        <v>124</v>
      </c>
    </row>
    <row r="51" spans="1:23" s="8" customFormat="1" ht="112.5" hidden="1" x14ac:dyDescent="0.3">
      <c r="A51" s="3" t="s">
        <v>113</v>
      </c>
      <c r="B51" s="3" t="s">
        <v>24</v>
      </c>
      <c r="C51" s="3" t="s">
        <v>25</v>
      </c>
      <c r="D51" s="4" t="s">
        <v>26</v>
      </c>
      <c r="E51" s="79">
        <v>530814</v>
      </c>
      <c r="F51" s="27" t="s">
        <v>125</v>
      </c>
      <c r="G51" s="80" t="s">
        <v>126</v>
      </c>
      <c r="H51" s="81"/>
      <c r="I51" s="81"/>
      <c r="J51" s="81"/>
      <c r="K51" s="81"/>
      <c r="L51" s="81"/>
      <c r="M51" s="81">
        <v>40</v>
      </c>
      <c r="N51" s="81"/>
      <c r="O51" s="81"/>
      <c r="P51" s="81"/>
      <c r="Q51" s="81"/>
      <c r="R51" s="81"/>
      <c r="S51" s="81"/>
      <c r="T51" s="116">
        <v>40</v>
      </c>
      <c r="U51" s="83">
        <f t="shared" si="4"/>
        <v>0</v>
      </c>
      <c r="V51" s="130">
        <f>+T51-U51+T52-U52</f>
        <v>40</v>
      </c>
      <c r="W51" s="84" t="s">
        <v>127</v>
      </c>
    </row>
    <row r="52" spans="1:23" s="8" customFormat="1" ht="112.5" hidden="1" x14ac:dyDescent="0.3">
      <c r="A52" s="3" t="s">
        <v>113</v>
      </c>
      <c r="B52" s="3" t="s">
        <v>24</v>
      </c>
      <c r="C52" s="3" t="s">
        <v>25</v>
      </c>
      <c r="D52" s="4" t="s">
        <v>26</v>
      </c>
      <c r="E52" s="79">
        <v>530814</v>
      </c>
      <c r="F52" s="27" t="s">
        <v>125</v>
      </c>
      <c r="G52" s="80" t="s">
        <v>515</v>
      </c>
      <c r="H52" s="81"/>
      <c r="I52" s="81"/>
      <c r="J52" s="81"/>
      <c r="K52" s="81"/>
      <c r="L52" s="81"/>
      <c r="M52" s="81"/>
      <c r="N52" s="81"/>
      <c r="O52" s="81"/>
      <c r="P52" s="81"/>
      <c r="Q52" s="81">
        <v>100</v>
      </c>
      <c r="R52" s="81"/>
      <c r="S52" s="81"/>
      <c r="T52" s="116">
        <v>100</v>
      </c>
      <c r="U52" s="83">
        <v>100</v>
      </c>
      <c r="V52" s="131"/>
      <c r="W52" s="84" t="s">
        <v>537</v>
      </c>
    </row>
    <row r="53" spans="1:23" s="8" customFormat="1" ht="131.25" hidden="1" x14ac:dyDescent="0.3">
      <c r="A53" s="3" t="s">
        <v>113</v>
      </c>
      <c r="B53" s="3" t="s">
        <v>24</v>
      </c>
      <c r="C53" s="3" t="s">
        <v>25</v>
      </c>
      <c r="D53" s="4" t="s">
        <v>26</v>
      </c>
      <c r="E53" s="79">
        <v>530813</v>
      </c>
      <c r="F53" s="85" t="s">
        <v>111</v>
      </c>
      <c r="G53" s="80" t="s">
        <v>128</v>
      </c>
      <c r="H53" s="81"/>
      <c r="I53" s="81"/>
      <c r="J53" s="81"/>
      <c r="K53" s="81">
        <f>1312.5+157.5</f>
        <v>1470</v>
      </c>
      <c r="L53" s="81"/>
      <c r="M53" s="81"/>
      <c r="N53" s="81"/>
      <c r="O53" s="81"/>
      <c r="P53" s="81"/>
      <c r="Q53" s="81"/>
      <c r="R53" s="81"/>
      <c r="S53" s="81"/>
      <c r="T53" s="116">
        <v>1470</v>
      </c>
      <c r="U53" s="83">
        <f t="shared" si="4"/>
        <v>0</v>
      </c>
      <c r="V53" s="127">
        <f>+T53-U53+T55-U55+T56-U56+T57-U57+T58-U58+T59-U59+T54-U54</f>
        <v>7681.4</v>
      </c>
      <c r="W53" s="84" t="s">
        <v>73</v>
      </c>
    </row>
    <row r="54" spans="1:23" s="8" customFormat="1" ht="131.25" hidden="1" x14ac:dyDescent="0.3">
      <c r="A54" s="3" t="s">
        <v>113</v>
      </c>
      <c r="B54" s="3" t="s">
        <v>24</v>
      </c>
      <c r="C54" s="3" t="s">
        <v>25</v>
      </c>
      <c r="D54" s="4" t="s">
        <v>26</v>
      </c>
      <c r="E54" s="79">
        <v>530813</v>
      </c>
      <c r="F54" s="85" t="s">
        <v>111</v>
      </c>
      <c r="G54" s="80" t="s">
        <v>128</v>
      </c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116">
        <v>1046.82</v>
      </c>
      <c r="U54" s="83">
        <f t="shared" ref="U54" si="5">SUBTOTAL(9,H54:S54)</f>
        <v>0</v>
      </c>
      <c r="V54" s="129"/>
      <c r="W54" s="84"/>
    </row>
    <row r="55" spans="1:23" s="8" customFormat="1" ht="93.75" hidden="1" x14ac:dyDescent="0.3">
      <c r="A55" s="3" t="s">
        <v>113</v>
      </c>
      <c r="B55" s="3" t="s">
        <v>24</v>
      </c>
      <c r="C55" s="3" t="s">
        <v>25</v>
      </c>
      <c r="D55" s="4" t="s">
        <v>26</v>
      </c>
      <c r="E55" s="79">
        <v>530813</v>
      </c>
      <c r="F55" s="85" t="s">
        <v>111</v>
      </c>
      <c r="G55" s="80" t="s">
        <v>129</v>
      </c>
      <c r="H55" s="81"/>
      <c r="I55" s="81"/>
      <c r="J55" s="81"/>
      <c r="K55" s="81"/>
      <c r="L55" s="81">
        <v>220</v>
      </c>
      <c r="M55" s="81"/>
      <c r="N55" s="81"/>
      <c r="O55" s="81"/>
      <c r="P55" s="81"/>
      <c r="Q55" s="81"/>
      <c r="R55" s="81"/>
      <c r="S55" s="81"/>
      <c r="T55" s="116">
        <v>220</v>
      </c>
      <c r="U55" s="83">
        <f t="shared" si="4"/>
        <v>0</v>
      </c>
      <c r="V55" s="129"/>
      <c r="W55" s="84" t="s">
        <v>130</v>
      </c>
    </row>
    <row r="56" spans="1:23" s="8" customFormat="1" ht="75" hidden="1" x14ac:dyDescent="0.3">
      <c r="A56" s="3" t="s">
        <v>113</v>
      </c>
      <c r="B56" s="3" t="s">
        <v>24</v>
      </c>
      <c r="C56" s="3" t="s">
        <v>25</v>
      </c>
      <c r="D56" s="4" t="s">
        <v>26</v>
      </c>
      <c r="E56" s="79">
        <v>530813</v>
      </c>
      <c r="F56" s="85" t="s">
        <v>111</v>
      </c>
      <c r="G56" s="80" t="s">
        <v>131</v>
      </c>
      <c r="H56" s="81"/>
      <c r="I56" s="81"/>
      <c r="J56" s="81"/>
      <c r="K56" s="81"/>
      <c r="L56" s="81">
        <v>106.4</v>
      </c>
      <c r="M56" s="81"/>
      <c r="N56" s="81"/>
      <c r="O56" s="81"/>
      <c r="P56" s="81"/>
      <c r="Q56" s="81"/>
      <c r="R56" s="81"/>
      <c r="S56" s="81"/>
      <c r="T56" s="116">
        <v>106.4</v>
      </c>
      <c r="U56" s="83">
        <f t="shared" si="4"/>
        <v>0</v>
      </c>
      <c r="V56" s="129"/>
      <c r="W56" s="84" t="s">
        <v>132</v>
      </c>
    </row>
    <row r="57" spans="1:23" s="8" customFormat="1" ht="131.25" hidden="1" x14ac:dyDescent="0.3">
      <c r="A57" s="3" t="s">
        <v>113</v>
      </c>
      <c r="B57" s="3" t="s">
        <v>24</v>
      </c>
      <c r="C57" s="3" t="s">
        <v>25</v>
      </c>
      <c r="D57" s="4" t="s">
        <v>26</v>
      </c>
      <c r="E57" s="79">
        <v>530813</v>
      </c>
      <c r="F57" s="85" t="s">
        <v>111</v>
      </c>
      <c r="G57" s="80" t="s">
        <v>133</v>
      </c>
      <c r="H57" s="81"/>
      <c r="I57" s="81"/>
      <c r="J57" s="81"/>
      <c r="K57" s="81"/>
      <c r="L57" s="81"/>
      <c r="M57" s="81">
        <v>390</v>
      </c>
      <c r="N57" s="81"/>
      <c r="O57" s="81"/>
      <c r="P57" s="81"/>
      <c r="Q57" s="81"/>
      <c r="R57" s="81"/>
      <c r="S57" s="81"/>
      <c r="T57" s="116">
        <v>390</v>
      </c>
      <c r="U57" s="83">
        <f t="shared" si="4"/>
        <v>0</v>
      </c>
      <c r="V57" s="129"/>
      <c r="W57" s="84" t="s">
        <v>134</v>
      </c>
    </row>
    <row r="58" spans="1:23" s="8" customFormat="1" ht="75" hidden="1" x14ac:dyDescent="0.3">
      <c r="A58" s="3" t="s">
        <v>113</v>
      </c>
      <c r="B58" s="3" t="s">
        <v>24</v>
      </c>
      <c r="C58" s="3" t="s">
        <v>25</v>
      </c>
      <c r="D58" s="4" t="s">
        <v>26</v>
      </c>
      <c r="E58" s="79">
        <v>530813</v>
      </c>
      <c r="F58" s="85" t="s">
        <v>111</v>
      </c>
      <c r="G58" s="80" t="s">
        <v>135</v>
      </c>
      <c r="H58" s="81"/>
      <c r="I58" s="81"/>
      <c r="J58" s="81"/>
      <c r="K58" s="81"/>
      <c r="L58" s="81"/>
      <c r="M58" s="81"/>
      <c r="N58" s="81"/>
      <c r="O58" s="81"/>
      <c r="P58" s="81"/>
      <c r="Q58" s="81">
        <v>1562.06</v>
      </c>
      <c r="R58" s="81"/>
      <c r="S58" s="81"/>
      <c r="T58" s="116">
        <v>1562.06</v>
      </c>
      <c r="U58" s="83">
        <v>1562.06</v>
      </c>
      <c r="V58" s="129"/>
      <c r="W58" s="84" t="s">
        <v>496</v>
      </c>
    </row>
    <row r="59" spans="1:23" s="8" customFormat="1" ht="131.25" hidden="1" x14ac:dyDescent="0.3">
      <c r="A59" s="3" t="s">
        <v>113</v>
      </c>
      <c r="B59" s="3" t="s">
        <v>24</v>
      </c>
      <c r="C59" s="3" t="s">
        <v>25</v>
      </c>
      <c r="D59" s="4" t="s">
        <v>26</v>
      </c>
      <c r="E59" s="79">
        <v>530813</v>
      </c>
      <c r="F59" s="85" t="s">
        <v>111</v>
      </c>
      <c r="G59" s="80" t="s">
        <v>136</v>
      </c>
      <c r="H59" s="81"/>
      <c r="I59" s="81"/>
      <c r="J59" s="81"/>
      <c r="K59" s="81">
        <f>3971.59+476.59</f>
        <v>4448.18</v>
      </c>
      <c r="L59" s="81"/>
      <c r="M59" s="81"/>
      <c r="N59" s="81"/>
      <c r="O59" s="81"/>
      <c r="P59" s="81"/>
      <c r="Q59" s="81"/>
      <c r="R59" s="81"/>
      <c r="S59" s="81"/>
      <c r="T59" s="116">
        <v>4448.18</v>
      </c>
      <c r="U59" s="83">
        <f t="shared" ref="U59:U71" si="6">SUBTOTAL(9,H59:S59)</f>
        <v>0</v>
      </c>
      <c r="V59" s="128"/>
      <c r="W59" s="84" t="s">
        <v>137</v>
      </c>
    </row>
    <row r="60" spans="1:23" s="8" customFormat="1" ht="75" hidden="1" x14ac:dyDescent="0.3">
      <c r="A60" s="3" t="s">
        <v>113</v>
      </c>
      <c r="B60" s="3" t="s">
        <v>24</v>
      </c>
      <c r="C60" s="3" t="s">
        <v>25</v>
      </c>
      <c r="D60" s="4" t="s">
        <v>26</v>
      </c>
      <c r="E60" s="79">
        <v>530804</v>
      </c>
      <c r="F60" s="86" t="s">
        <v>138</v>
      </c>
      <c r="G60" s="80" t="s">
        <v>139</v>
      </c>
      <c r="H60" s="81"/>
      <c r="I60" s="81"/>
      <c r="J60" s="81"/>
      <c r="K60" s="81">
        <v>1047</v>
      </c>
      <c r="L60" s="81"/>
      <c r="M60" s="81"/>
      <c r="N60" s="81"/>
      <c r="O60" s="81"/>
      <c r="P60" s="81"/>
      <c r="Q60" s="81"/>
      <c r="R60" s="81"/>
      <c r="S60" s="81"/>
      <c r="T60" s="116">
        <v>1047</v>
      </c>
      <c r="U60" s="83">
        <f t="shared" si="6"/>
        <v>0</v>
      </c>
      <c r="V60" s="83">
        <f>+T60-U60</f>
        <v>1047</v>
      </c>
      <c r="W60" s="84" t="s">
        <v>83</v>
      </c>
    </row>
    <row r="61" spans="1:23" s="8" customFormat="1" ht="93.75" hidden="1" x14ac:dyDescent="0.3">
      <c r="A61" s="3" t="s">
        <v>113</v>
      </c>
      <c r="B61" s="3" t="s">
        <v>24</v>
      </c>
      <c r="C61" s="3" t="s">
        <v>25</v>
      </c>
      <c r="D61" s="4" t="s">
        <v>26</v>
      </c>
      <c r="E61" s="79">
        <v>530803</v>
      </c>
      <c r="F61" s="85" t="s">
        <v>140</v>
      </c>
      <c r="G61" s="80" t="s">
        <v>141</v>
      </c>
      <c r="H61" s="81"/>
      <c r="I61" s="81"/>
      <c r="J61" s="81"/>
      <c r="K61" s="81">
        <f>4642.86+557.14</f>
        <v>5200</v>
      </c>
      <c r="L61" s="81"/>
      <c r="M61" s="81"/>
      <c r="N61" s="81"/>
      <c r="O61" s="81"/>
      <c r="P61" s="81"/>
      <c r="Q61" s="81"/>
      <c r="R61" s="81"/>
      <c r="S61" s="81"/>
      <c r="T61" s="116">
        <v>5200</v>
      </c>
      <c r="U61" s="83">
        <f t="shared" si="6"/>
        <v>0</v>
      </c>
      <c r="V61" s="127">
        <f>+T61-U61+T62-U62+T63-U63</f>
        <v>6000</v>
      </c>
      <c r="W61" s="84" t="s">
        <v>142</v>
      </c>
    </row>
    <row r="62" spans="1:23" s="8" customFormat="1" ht="93.75" hidden="1" x14ac:dyDescent="0.3">
      <c r="A62" s="3" t="s">
        <v>113</v>
      </c>
      <c r="B62" s="3" t="s">
        <v>24</v>
      </c>
      <c r="C62" s="3" t="s">
        <v>25</v>
      </c>
      <c r="D62" s="4" t="s">
        <v>26</v>
      </c>
      <c r="E62" s="79">
        <v>530803</v>
      </c>
      <c r="F62" s="85" t="s">
        <v>140</v>
      </c>
      <c r="G62" s="80" t="s">
        <v>143</v>
      </c>
      <c r="H62" s="81"/>
      <c r="I62" s="81"/>
      <c r="J62" s="81"/>
      <c r="K62" s="81"/>
      <c r="L62" s="81">
        <f>446.43+53.57</f>
        <v>500</v>
      </c>
      <c r="M62" s="81"/>
      <c r="N62" s="81"/>
      <c r="O62" s="81"/>
      <c r="P62" s="81"/>
      <c r="Q62" s="81"/>
      <c r="R62" s="81"/>
      <c r="S62" s="81"/>
      <c r="T62" s="116">
        <v>500</v>
      </c>
      <c r="U62" s="83">
        <f t="shared" si="6"/>
        <v>0</v>
      </c>
      <c r="V62" s="129"/>
      <c r="W62" s="84" t="s">
        <v>452</v>
      </c>
    </row>
    <row r="63" spans="1:23" s="8" customFormat="1" ht="93.75" hidden="1" x14ac:dyDescent="0.3">
      <c r="A63" s="3" t="s">
        <v>113</v>
      </c>
      <c r="B63" s="3" t="s">
        <v>24</v>
      </c>
      <c r="C63" s="3" t="s">
        <v>25</v>
      </c>
      <c r="D63" s="4" t="s">
        <v>26</v>
      </c>
      <c r="E63" s="79">
        <v>530803</v>
      </c>
      <c r="F63" s="85" t="s">
        <v>140</v>
      </c>
      <c r="G63" s="80" t="s">
        <v>144</v>
      </c>
      <c r="H63" s="81"/>
      <c r="I63" s="81"/>
      <c r="J63" s="81"/>
      <c r="K63" s="81"/>
      <c r="L63" s="81">
        <f>267.86</f>
        <v>267.86</v>
      </c>
      <c r="M63" s="81"/>
      <c r="N63" s="81">
        <v>32.14</v>
      </c>
      <c r="O63" s="81"/>
      <c r="P63" s="81"/>
      <c r="Q63" s="81"/>
      <c r="R63" s="81"/>
      <c r="S63" s="81"/>
      <c r="T63" s="116">
        <v>300</v>
      </c>
      <c r="U63" s="83">
        <f t="shared" si="6"/>
        <v>0</v>
      </c>
      <c r="V63" s="129"/>
      <c r="W63" s="84" t="s">
        <v>145</v>
      </c>
    </row>
    <row r="64" spans="1:23" s="8" customFormat="1" ht="131.25" hidden="1" x14ac:dyDescent="0.3">
      <c r="A64" s="3" t="s">
        <v>113</v>
      </c>
      <c r="B64" s="3" t="s">
        <v>24</v>
      </c>
      <c r="C64" s="3" t="s">
        <v>25</v>
      </c>
      <c r="D64" s="4" t="s">
        <v>26</v>
      </c>
      <c r="E64" s="79">
        <v>530704</v>
      </c>
      <c r="F64" s="80" t="s">
        <v>146</v>
      </c>
      <c r="G64" s="80" t="s">
        <v>147</v>
      </c>
      <c r="H64" s="81"/>
      <c r="I64" s="81"/>
      <c r="J64" s="81"/>
      <c r="K64" s="81">
        <v>110</v>
      </c>
      <c r="L64" s="81"/>
      <c r="M64" s="81"/>
      <c r="N64" s="81"/>
      <c r="O64" s="81"/>
      <c r="P64" s="81"/>
      <c r="Q64" s="81"/>
      <c r="R64" s="81"/>
      <c r="S64" s="81"/>
      <c r="T64" s="116">
        <v>110</v>
      </c>
      <c r="U64" s="83">
        <f t="shared" si="6"/>
        <v>0</v>
      </c>
      <c r="V64" s="127">
        <f>+T64-U64+T65-U65</f>
        <v>128</v>
      </c>
      <c r="W64" s="84" t="s">
        <v>132</v>
      </c>
    </row>
    <row r="65" spans="1:23" s="8" customFormat="1" ht="187.5" hidden="1" x14ac:dyDescent="0.3">
      <c r="A65" s="3" t="s">
        <v>113</v>
      </c>
      <c r="B65" s="3" t="s">
        <v>24</v>
      </c>
      <c r="C65" s="3" t="s">
        <v>25</v>
      </c>
      <c r="D65" s="4" t="s">
        <v>26</v>
      </c>
      <c r="E65" s="79">
        <v>530704</v>
      </c>
      <c r="F65" s="80" t="s">
        <v>146</v>
      </c>
      <c r="G65" s="80" t="s">
        <v>148</v>
      </c>
      <c r="H65" s="81"/>
      <c r="I65" s="81"/>
      <c r="J65" s="81"/>
      <c r="K65" s="81"/>
      <c r="L65" s="81"/>
      <c r="M65" s="81"/>
      <c r="N65" s="81">
        <v>18</v>
      </c>
      <c r="O65" s="81"/>
      <c r="P65" s="81"/>
      <c r="Q65" s="81"/>
      <c r="R65" s="81"/>
      <c r="S65" s="81"/>
      <c r="T65" s="116">
        <v>18</v>
      </c>
      <c r="U65" s="83">
        <f t="shared" si="6"/>
        <v>0</v>
      </c>
      <c r="V65" s="128"/>
      <c r="W65" s="84" t="s">
        <v>149</v>
      </c>
    </row>
    <row r="66" spans="1:23" s="8" customFormat="1" ht="112.5" x14ac:dyDescent="0.3">
      <c r="A66" s="3" t="s">
        <v>113</v>
      </c>
      <c r="B66" s="3" t="s">
        <v>24</v>
      </c>
      <c r="C66" s="3" t="s">
        <v>25</v>
      </c>
      <c r="D66" s="4" t="s">
        <v>26</v>
      </c>
      <c r="E66" s="79">
        <v>530405</v>
      </c>
      <c r="F66" s="80" t="s">
        <v>109</v>
      </c>
      <c r="G66" s="80" t="s">
        <v>150</v>
      </c>
      <c r="H66" s="81"/>
      <c r="I66" s="81"/>
      <c r="J66" s="81"/>
      <c r="K66" s="81">
        <f>1071.43+128.57</f>
        <v>1200</v>
      </c>
      <c r="L66" s="81"/>
      <c r="M66" s="81"/>
      <c r="N66" s="81"/>
      <c r="O66" s="81"/>
      <c r="P66" s="81"/>
      <c r="Q66" s="81"/>
      <c r="R66" s="81"/>
      <c r="S66" s="81"/>
      <c r="T66" s="116">
        <v>1200</v>
      </c>
      <c r="U66" s="83">
        <f t="shared" si="6"/>
        <v>1200</v>
      </c>
      <c r="V66" s="127">
        <f>+T66-U66+T67-U67+T68-U68</f>
        <v>150</v>
      </c>
      <c r="W66" s="84" t="s">
        <v>73</v>
      </c>
    </row>
    <row r="67" spans="1:23" s="8" customFormat="1" ht="112.5" x14ac:dyDescent="0.3">
      <c r="A67" s="3" t="s">
        <v>113</v>
      </c>
      <c r="B67" s="3" t="s">
        <v>24</v>
      </c>
      <c r="C67" s="3" t="s">
        <v>25</v>
      </c>
      <c r="D67" s="4" t="s">
        <v>26</v>
      </c>
      <c r="E67" s="79">
        <v>530405</v>
      </c>
      <c r="F67" s="80" t="s">
        <v>109</v>
      </c>
      <c r="G67" s="80" t="s">
        <v>151</v>
      </c>
      <c r="H67" s="81"/>
      <c r="I67" s="81"/>
      <c r="J67" s="81"/>
      <c r="K67" s="81">
        <f>2982.14+357.86</f>
        <v>3340</v>
      </c>
      <c r="L67" s="81"/>
      <c r="M67" s="81"/>
      <c r="N67" s="81"/>
      <c r="O67" s="81"/>
      <c r="P67" s="81"/>
      <c r="Q67" s="81"/>
      <c r="R67" s="81"/>
      <c r="S67" s="81"/>
      <c r="T67" s="116">
        <v>3340</v>
      </c>
      <c r="U67" s="83">
        <f t="shared" si="6"/>
        <v>3340</v>
      </c>
      <c r="V67" s="129"/>
      <c r="W67" s="84" t="s">
        <v>152</v>
      </c>
    </row>
    <row r="68" spans="1:23" s="8" customFormat="1" ht="112.5" x14ac:dyDescent="0.3">
      <c r="A68" s="3" t="s">
        <v>113</v>
      </c>
      <c r="B68" s="3" t="s">
        <v>24</v>
      </c>
      <c r="C68" s="3" t="s">
        <v>25</v>
      </c>
      <c r="D68" s="4" t="s">
        <v>26</v>
      </c>
      <c r="E68" s="79">
        <v>530405</v>
      </c>
      <c r="F68" s="80" t="s">
        <v>109</v>
      </c>
      <c r="G68" s="80" t="s">
        <v>529</v>
      </c>
      <c r="H68" s="81"/>
      <c r="I68" s="81"/>
      <c r="J68" s="81"/>
      <c r="K68" s="81"/>
      <c r="L68" s="81"/>
      <c r="M68" s="81"/>
      <c r="N68" s="81"/>
      <c r="O68" s="81"/>
      <c r="P68" s="81"/>
      <c r="Q68" s="81">
        <v>1850</v>
      </c>
      <c r="R68" s="81"/>
      <c r="S68" s="81"/>
      <c r="T68" s="116">
        <v>2000</v>
      </c>
      <c r="U68" s="83">
        <v>1850</v>
      </c>
      <c r="V68" s="128"/>
      <c r="W68" s="84" t="s">
        <v>542</v>
      </c>
    </row>
    <row r="69" spans="1:23" s="8" customFormat="1" ht="112.5" hidden="1" x14ac:dyDescent="0.3">
      <c r="A69" s="3" t="s">
        <v>113</v>
      </c>
      <c r="B69" s="3" t="s">
        <v>24</v>
      </c>
      <c r="C69" s="3" t="s">
        <v>25</v>
      </c>
      <c r="D69" s="4" t="s">
        <v>26</v>
      </c>
      <c r="E69" s="79">
        <v>530404</v>
      </c>
      <c r="F69" s="80" t="s">
        <v>153</v>
      </c>
      <c r="G69" s="29" t="s">
        <v>154</v>
      </c>
      <c r="H69" s="81"/>
      <c r="I69" s="81"/>
      <c r="J69" s="81"/>
      <c r="K69" s="81">
        <v>60</v>
      </c>
      <c r="L69" s="81"/>
      <c r="M69" s="81"/>
      <c r="N69" s="81"/>
      <c r="O69" s="81"/>
      <c r="P69" s="81"/>
      <c r="Q69" s="81"/>
      <c r="R69" s="81"/>
      <c r="S69" s="81"/>
      <c r="T69" s="116">
        <v>60</v>
      </c>
      <c r="U69" s="83">
        <f t="shared" si="6"/>
        <v>0</v>
      </c>
      <c r="V69" s="127">
        <f>+T69-U69+T70-U70+T71-U71</f>
        <v>813.4</v>
      </c>
      <c r="W69" s="84" t="s">
        <v>130</v>
      </c>
    </row>
    <row r="70" spans="1:23" s="8" customFormat="1" ht="112.5" hidden="1" x14ac:dyDescent="0.3">
      <c r="A70" s="3" t="s">
        <v>113</v>
      </c>
      <c r="B70" s="3" t="s">
        <v>24</v>
      </c>
      <c r="C70" s="3" t="s">
        <v>25</v>
      </c>
      <c r="D70" s="4" t="s">
        <v>26</v>
      </c>
      <c r="E70" s="79">
        <v>530404</v>
      </c>
      <c r="F70" s="80" t="s">
        <v>153</v>
      </c>
      <c r="G70" s="29" t="s">
        <v>154</v>
      </c>
      <c r="H70" s="81"/>
      <c r="I70" s="81"/>
      <c r="J70" s="81"/>
      <c r="K70" s="81"/>
      <c r="L70" s="81"/>
      <c r="M70" s="81">
        <v>115</v>
      </c>
      <c r="N70" s="81"/>
      <c r="O70" s="81"/>
      <c r="P70" s="81"/>
      <c r="Q70" s="81"/>
      <c r="R70" s="81"/>
      <c r="S70" s="81"/>
      <c r="T70" s="116">
        <v>115</v>
      </c>
      <c r="U70" s="83">
        <f t="shared" si="6"/>
        <v>0</v>
      </c>
      <c r="V70" s="129"/>
      <c r="W70" s="84" t="s">
        <v>155</v>
      </c>
    </row>
    <row r="71" spans="1:23" s="8" customFormat="1" ht="112.5" hidden="1" x14ac:dyDescent="0.3">
      <c r="A71" s="3" t="s">
        <v>113</v>
      </c>
      <c r="B71" s="3" t="s">
        <v>24</v>
      </c>
      <c r="C71" s="3" t="s">
        <v>25</v>
      </c>
      <c r="D71" s="4" t="s">
        <v>26</v>
      </c>
      <c r="E71" s="79">
        <v>530404</v>
      </c>
      <c r="F71" s="80" t="s">
        <v>153</v>
      </c>
      <c r="G71" s="80" t="s">
        <v>156</v>
      </c>
      <c r="H71" s="81"/>
      <c r="I71" s="81"/>
      <c r="J71" s="81"/>
      <c r="K71" s="81"/>
      <c r="L71" s="81">
        <v>638.4</v>
      </c>
      <c r="M71" s="81"/>
      <c r="N71" s="81"/>
      <c r="O71" s="81"/>
      <c r="P71" s="81"/>
      <c r="Q71" s="81"/>
      <c r="R71" s="81"/>
      <c r="S71" s="81"/>
      <c r="T71" s="116">
        <v>638.4</v>
      </c>
      <c r="U71" s="83">
        <f t="shared" si="6"/>
        <v>0</v>
      </c>
      <c r="V71" s="128"/>
      <c r="W71" s="84" t="s">
        <v>62</v>
      </c>
    </row>
    <row r="72" spans="1:23" s="8" customFormat="1" ht="206.25" hidden="1" x14ac:dyDescent="0.3">
      <c r="A72" s="3" t="s">
        <v>113</v>
      </c>
      <c r="B72" s="3" t="s">
        <v>24</v>
      </c>
      <c r="C72" s="3" t="s">
        <v>25</v>
      </c>
      <c r="D72" s="4" t="s">
        <v>26</v>
      </c>
      <c r="E72" s="79">
        <v>530402</v>
      </c>
      <c r="F72" s="80" t="s">
        <v>472</v>
      </c>
      <c r="G72" s="80" t="s">
        <v>473</v>
      </c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>
        <v>700</v>
      </c>
      <c r="S72" s="81"/>
      <c r="T72" s="116">
        <v>700</v>
      </c>
      <c r="U72" s="83">
        <v>700</v>
      </c>
      <c r="V72" s="97">
        <f>+T72-U72</f>
        <v>0</v>
      </c>
      <c r="W72" s="84" t="s">
        <v>531</v>
      </c>
    </row>
    <row r="73" spans="1:23" s="8" customFormat="1" ht="112.5" hidden="1" x14ac:dyDescent="0.3">
      <c r="A73" s="3" t="s">
        <v>113</v>
      </c>
      <c r="B73" s="3" t="s">
        <v>24</v>
      </c>
      <c r="C73" s="3" t="s">
        <v>25</v>
      </c>
      <c r="D73" s="4" t="s">
        <v>26</v>
      </c>
      <c r="E73" s="79">
        <v>530203</v>
      </c>
      <c r="F73" s="80" t="s">
        <v>157</v>
      </c>
      <c r="G73" s="80" t="s">
        <v>157</v>
      </c>
      <c r="H73" s="81"/>
      <c r="I73" s="81"/>
      <c r="J73" s="81"/>
      <c r="K73" s="81"/>
      <c r="L73" s="81"/>
      <c r="M73" s="81"/>
      <c r="N73" s="81">
        <v>27</v>
      </c>
      <c r="O73" s="81"/>
      <c r="P73" s="81"/>
      <c r="Q73" s="81"/>
      <c r="R73" s="81"/>
      <c r="S73" s="81"/>
      <c r="T73" s="116">
        <v>27</v>
      </c>
      <c r="U73" s="83">
        <v>27</v>
      </c>
      <c r="V73" s="100">
        <f>+T73-U73</f>
        <v>0</v>
      </c>
      <c r="W73" s="84" t="s">
        <v>158</v>
      </c>
    </row>
    <row r="74" spans="1:23" s="8" customFormat="1" ht="93.75" hidden="1" x14ac:dyDescent="0.3">
      <c r="A74" s="3" t="s">
        <v>113</v>
      </c>
      <c r="B74" s="3" t="s">
        <v>24</v>
      </c>
      <c r="C74" s="3" t="s">
        <v>25</v>
      </c>
      <c r="D74" s="4" t="s">
        <v>26</v>
      </c>
      <c r="E74" s="79">
        <v>530208</v>
      </c>
      <c r="F74" s="80" t="s">
        <v>159</v>
      </c>
      <c r="G74" s="80" t="s">
        <v>160</v>
      </c>
      <c r="H74" s="81"/>
      <c r="I74" s="81"/>
      <c r="J74" s="81"/>
      <c r="K74" s="81">
        <v>180</v>
      </c>
      <c r="L74" s="81">
        <v>-45</v>
      </c>
      <c r="M74" s="81"/>
      <c r="N74" s="81"/>
      <c r="O74" s="81"/>
      <c r="P74" s="81"/>
      <c r="Q74" s="81"/>
      <c r="R74" s="81"/>
      <c r="S74" s="81"/>
      <c r="T74" s="116">
        <v>135</v>
      </c>
      <c r="U74" s="83">
        <f>SUBTOTAL(9,H74:S74)</f>
        <v>0</v>
      </c>
      <c r="V74" s="83">
        <f>+T74-U74</f>
        <v>135</v>
      </c>
      <c r="W74" s="84" t="s">
        <v>161</v>
      </c>
    </row>
    <row r="75" spans="1:23" ht="75" hidden="1" x14ac:dyDescent="0.3">
      <c r="A75" s="10" t="s">
        <v>113</v>
      </c>
      <c r="B75" s="10" t="s">
        <v>24</v>
      </c>
      <c r="C75" s="10" t="s">
        <v>25</v>
      </c>
      <c r="D75" s="11" t="s">
        <v>26</v>
      </c>
      <c r="E75" s="22">
        <v>530303</v>
      </c>
      <c r="F75" s="20" t="s">
        <v>162</v>
      </c>
      <c r="G75" s="52" t="s">
        <v>163</v>
      </c>
      <c r="H75" s="76">
        <v>160</v>
      </c>
      <c r="I75" s="76">
        <v>128.25</v>
      </c>
      <c r="J75" s="76">
        <v>144</v>
      </c>
      <c r="K75" s="76">
        <f>72.5+111</f>
        <v>183.5</v>
      </c>
      <c r="L75" s="76">
        <v>48</v>
      </c>
      <c r="M75" s="76">
        <v>183</v>
      </c>
      <c r="N75" s="76">
        <v>171.91</v>
      </c>
      <c r="O75" s="76">
        <v>0</v>
      </c>
      <c r="P75" s="76"/>
      <c r="Q75" s="76">
        <f>465.2+12.09</f>
        <v>477.28999999999996</v>
      </c>
      <c r="R75" s="76"/>
      <c r="S75" s="76"/>
      <c r="T75" s="116">
        <v>1495.95</v>
      </c>
      <c r="U75" s="77">
        <f>SUBTOTAL(9,H75:S75)</f>
        <v>0</v>
      </c>
      <c r="V75" s="77">
        <f>+T75-U75</f>
        <v>1495.95</v>
      </c>
      <c r="W75" s="78" t="s">
        <v>491</v>
      </c>
    </row>
    <row r="76" spans="1:23" s="8" customFormat="1" ht="337.5" hidden="1" x14ac:dyDescent="0.3">
      <c r="A76" s="3" t="s">
        <v>113</v>
      </c>
      <c r="B76" s="3" t="s">
        <v>24</v>
      </c>
      <c r="C76" s="3" t="s">
        <v>25</v>
      </c>
      <c r="D76" s="4" t="s">
        <v>26</v>
      </c>
      <c r="E76" s="79">
        <v>530204</v>
      </c>
      <c r="F76" s="80" t="s">
        <v>164</v>
      </c>
      <c r="G76" s="80" t="s">
        <v>165</v>
      </c>
      <c r="H76" s="81"/>
      <c r="I76" s="81"/>
      <c r="J76" s="81"/>
      <c r="K76" s="81">
        <v>80</v>
      </c>
      <c r="L76" s="81"/>
      <c r="M76" s="81"/>
      <c r="N76" s="81"/>
      <c r="O76" s="81"/>
      <c r="P76" s="81"/>
      <c r="Q76" s="81"/>
      <c r="R76" s="81"/>
      <c r="S76" s="81"/>
      <c r="T76" s="116">
        <v>80</v>
      </c>
      <c r="U76" s="83">
        <f>SUBTOTAL(9,H76:S76)</f>
        <v>0</v>
      </c>
      <c r="V76" s="127">
        <f>+T76-U76+T77-U77</f>
        <v>150</v>
      </c>
      <c r="W76" s="84" t="s">
        <v>166</v>
      </c>
    </row>
    <row r="77" spans="1:23" s="8" customFormat="1" ht="337.5" hidden="1" x14ac:dyDescent="0.3">
      <c r="A77" s="3" t="s">
        <v>113</v>
      </c>
      <c r="B77" s="3" t="s">
        <v>24</v>
      </c>
      <c r="C77" s="3" t="s">
        <v>25</v>
      </c>
      <c r="D77" s="4" t="s">
        <v>26</v>
      </c>
      <c r="E77" s="79">
        <v>530204</v>
      </c>
      <c r="F77" s="80" t="s">
        <v>164</v>
      </c>
      <c r="G77" s="31" t="s">
        <v>167</v>
      </c>
      <c r="H77" s="81"/>
      <c r="I77" s="81"/>
      <c r="J77" s="81"/>
      <c r="K77" s="29">
        <v>70</v>
      </c>
      <c r="L77" s="29"/>
      <c r="M77" s="29"/>
      <c r="N77" s="29"/>
      <c r="O77" s="82"/>
      <c r="P77" s="29"/>
      <c r="Q77" s="29"/>
      <c r="R77" s="29"/>
      <c r="S77" s="29"/>
      <c r="T77" s="116">
        <v>70</v>
      </c>
      <c r="U77" s="83">
        <f>SUBTOTAL(9,H77:S77)</f>
        <v>0</v>
      </c>
      <c r="V77" s="128"/>
      <c r="W77" s="28" t="s">
        <v>166</v>
      </c>
    </row>
    <row r="78" spans="1:23" s="8" customFormat="1" ht="75" hidden="1" x14ac:dyDescent="0.3">
      <c r="A78" s="3" t="s">
        <v>113</v>
      </c>
      <c r="B78" s="3" t="s">
        <v>24</v>
      </c>
      <c r="C78" s="3" t="s">
        <v>25</v>
      </c>
      <c r="D78" s="4" t="s">
        <v>26</v>
      </c>
      <c r="E78" s="2">
        <v>730813</v>
      </c>
      <c r="F78" s="6" t="s">
        <v>111</v>
      </c>
      <c r="G78" s="6" t="s">
        <v>135</v>
      </c>
      <c r="H78" s="7"/>
      <c r="I78" s="7"/>
      <c r="J78" s="7"/>
      <c r="K78" s="7"/>
      <c r="L78" s="7"/>
      <c r="M78" s="7"/>
      <c r="N78" s="7"/>
      <c r="O78" s="7">
        <f>1055.36+126.64</f>
        <v>1182</v>
      </c>
      <c r="P78" s="7"/>
      <c r="Q78" s="7"/>
      <c r="R78" s="7"/>
      <c r="S78" s="7"/>
      <c r="T78" s="114">
        <v>1182</v>
      </c>
      <c r="U78" s="33">
        <v>1182</v>
      </c>
      <c r="V78" s="98">
        <f t="shared" ref="V78:V88" si="7">+T78-U78</f>
        <v>0</v>
      </c>
      <c r="W78" s="87" t="s">
        <v>511</v>
      </c>
    </row>
    <row r="79" spans="1:23" s="8" customFormat="1" ht="112.5" hidden="1" x14ac:dyDescent="0.3">
      <c r="A79" s="3" t="s">
        <v>113</v>
      </c>
      <c r="B79" s="3" t="s">
        <v>24</v>
      </c>
      <c r="C79" s="3" t="s">
        <v>25</v>
      </c>
      <c r="D79" s="4" t="s">
        <v>26</v>
      </c>
      <c r="E79" s="2">
        <v>730405</v>
      </c>
      <c r="F79" s="6" t="s">
        <v>109</v>
      </c>
      <c r="G79" s="6" t="s">
        <v>168</v>
      </c>
      <c r="H79" s="7"/>
      <c r="I79" s="7"/>
      <c r="J79" s="7"/>
      <c r="K79" s="7"/>
      <c r="L79" s="7"/>
      <c r="M79" s="7"/>
      <c r="N79" s="7"/>
      <c r="O79" s="7">
        <f>1055.36+126.64</f>
        <v>1182</v>
      </c>
      <c r="P79" s="7"/>
      <c r="Q79" s="7"/>
      <c r="R79" s="7"/>
      <c r="S79" s="7"/>
      <c r="T79" s="111">
        <v>1182</v>
      </c>
      <c r="U79" s="7">
        <f>SUBTOTAL(9,H79:S79)</f>
        <v>0</v>
      </c>
      <c r="V79" s="7">
        <f t="shared" si="7"/>
        <v>1182</v>
      </c>
      <c r="W79" s="28" t="s">
        <v>511</v>
      </c>
    </row>
    <row r="80" spans="1:23" ht="150" hidden="1" x14ac:dyDescent="0.3">
      <c r="A80" s="10" t="s">
        <v>113</v>
      </c>
      <c r="B80" s="10" t="s">
        <v>24</v>
      </c>
      <c r="C80" s="10" t="s">
        <v>25</v>
      </c>
      <c r="D80" s="11" t="s">
        <v>26</v>
      </c>
      <c r="E80" s="22">
        <v>570102</v>
      </c>
      <c r="F80" s="20" t="s">
        <v>169</v>
      </c>
      <c r="G80" s="20" t="s">
        <v>170</v>
      </c>
      <c r="H80" s="76"/>
      <c r="I80" s="76"/>
      <c r="J80" s="76"/>
      <c r="K80" s="76"/>
      <c r="L80" s="76"/>
      <c r="M80" s="76"/>
      <c r="N80" s="76">
        <f>116.79+231.38+223.58+221.41+225.84+100-10.47-0.06</f>
        <v>1108.47</v>
      </c>
      <c r="O80" s="76"/>
      <c r="P80" s="76"/>
      <c r="Q80" s="76"/>
      <c r="R80" s="76"/>
      <c r="S80" s="76"/>
      <c r="T80" s="116">
        <v>1108.47</v>
      </c>
      <c r="U80" s="77">
        <f>SUBTOTAL(9,H80:S80)</f>
        <v>0</v>
      </c>
      <c r="V80" s="77">
        <f t="shared" si="7"/>
        <v>1108.47</v>
      </c>
      <c r="W80" s="78" t="s">
        <v>450</v>
      </c>
    </row>
    <row r="81" spans="1:23" ht="93.75" hidden="1" x14ac:dyDescent="0.3">
      <c r="A81" s="25" t="s">
        <v>171</v>
      </c>
      <c r="B81" s="10" t="s">
        <v>24</v>
      </c>
      <c r="C81" s="25" t="s">
        <v>25</v>
      </c>
      <c r="D81" s="25" t="s">
        <v>172</v>
      </c>
      <c r="E81" s="26">
        <v>530104</v>
      </c>
      <c r="F81" s="25" t="s">
        <v>30</v>
      </c>
      <c r="G81" s="25" t="s">
        <v>173</v>
      </c>
      <c r="H81" s="23">
        <v>126.47</v>
      </c>
      <c r="I81" s="23">
        <v>106.91</v>
      </c>
      <c r="J81" s="23">
        <v>112.96000000000001</v>
      </c>
      <c r="K81" s="23">
        <f>540.66-89.07</f>
        <v>451.59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f>385+89.07</f>
        <v>474.07</v>
      </c>
      <c r="R81" s="23">
        <v>0</v>
      </c>
      <c r="S81" s="23">
        <v>0</v>
      </c>
      <c r="T81" s="113">
        <v>1272</v>
      </c>
      <c r="U81" s="23">
        <f>SUBTOTAL(9,H81:S81)</f>
        <v>0</v>
      </c>
      <c r="V81" s="23">
        <f t="shared" si="7"/>
        <v>1272</v>
      </c>
      <c r="W81" s="26" t="s">
        <v>492</v>
      </c>
    </row>
    <row r="82" spans="1:23" ht="112.5" hidden="1" x14ac:dyDescent="0.3">
      <c r="A82" s="25" t="s">
        <v>171</v>
      </c>
      <c r="B82" s="10" t="s">
        <v>24</v>
      </c>
      <c r="C82" s="25" t="s">
        <v>25</v>
      </c>
      <c r="D82" s="25" t="s">
        <v>172</v>
      </c>
      <c r="E82" s="26">
        <v>530105</v>
      </c>
      <c r="F82" s="25" t="s">
        <v>33</v>
      </c>
      <c r="G82" s="25" t="s">
        <v>174</v>
      </c>
      <c r="H82" s="23">
        <v>235.34</v>
      </c>
      <c r="I82" s="23">
        <v>223.52</v>
      </c>
      <c r="J82" s="23">
        <v>1979.39</v>
      </c>
      <c r="K82" s="23">
        <f>2670-2438.25</f>
        <v>231.75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110</v>
      </c>
      <c r="R82" s="23">
        <v>0</v>
      </c>
      <c r="S82" s="23">
        <v>0</v>
      </c>
      <c r="T82" s="113">
        <v>2780</v>
      </c>
      <c r="U82" s="23">
        <f>SUBTOTAL(9,H82:S82)</f>
        <v>0</v>
      </c>
      <c r="V82" s="23">
        <f t="shared" si="7"/>
        <v>2780</v>
      </c>
      <c r="W82" s="26" t="s">
        <v>493</v>
      </c>
    </row>
    <row r="83" spans="1:23" s="8" customFormat="1" ht="75" hidden="1" x14ac:dyDescent="0.3">
      <c r="A83" s="27" t="s">
        <v>171</v>
      </c>
      <c r="B83" s="3" t="s">
        <v>24</v>
      </c>
      <c r="C83" s="27" t="s">
        <v>25</v>
      </c>
      <c r="D83" s="27" t="s">
        <v>172</v>
      </c>
      <c r="E83" s="28">
        <v>530106</v>
      </c>
      <c r="F83" s="27" t="s">
        <v>520</v>
      </c>
      <c r="G83" s="27" t="s">
        <v>521</v>
      </c>
      <c r="H83" s="29"/>
      <c r="I83" s="29"/>
      <c r="J83" s="29"/>
      <c r="K83" s="29"/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200</v>
      </c>
      <c r="R83" s="29">
        <v>0</v>
      </c>
      <c r="S83" s="29">
        <v>0</v>
      </c>
      <c r="T83" s="113">
        <v>200</v>
      </c>
      <c r="U83" s="29"/>
      <c r="V83" s="29">
        <f t="shared" ref="V83" si="8">+T83-U83</f>
        <v>200</v>
      </c>
      <c r="W83" s="28"/>
    </row>
    <row r="84" spans="1:23" ht="93.75" hidden="1" x14ac:dyDescent="0.3">
      <c r="A84" s="27" t="s">
        <v>171</v>
      </c>
      <c r="B84" s="3" t="s">
        <v>24</v>
      </c>
      <c r="C84" s="27" t="s">
        <v>25</v>
      </c>
      <c r="D84" s="27" t="s">
        <v>172</v>
      </c>
      <c r="E84" s="28">
        <v>530208</v>
      </c>
      <c r="F84" s="27" t="s">
        <v>159</v>
      </c>
      <c r="G84" s="27" t="s">
        <v>160</v>
      </c>
      <c r="H84" s="29"/>
      <c r="I84" s="29"/>
      <c r="J84" s="29"/>
      <c r="K84" s="29"/>
      <c r="L84" s="29"/>
      <c r="M84" s="29"/>
      <c r="N84" s="29">
        <v>0</v>
      </c>
      <c r="O84" s="29"/>
      <c r="P84" s="29"/>
      <c r="Q84" s="29">
        <v>340</v>
      </c>
      <c r="R84" s="29">
        <v>0</v>
      </c>
      <c r="S84" s="29">
        <v>0</v>
      </c>
      <c r="T84" s="113">
        <v>340</v>
      </c>
      <c r="U84" s="29">
        <v>340</v>
      </c>
      <c r="V84" s="29">
        <f t="shared" si="7"/>
        <v>0</v>
      </c>
      <c r="W84" s="28" t="s">
        <v>497</v>
      </c>
    </row>
    <row r="85" spans="1:23" s="8" customFormat="1" ht="150" hidden="1" x14ac:dyDescent="0.3">
      <c r="A85" s="27" t="s">
        <v>171</v>
      </c>
      <c r="B85" s="3" t="s">
        <v>24</v>
      </c>
      <c r="C85" s="27" t="s">
        <v>25</v>
      </c>
      <c r="D85" s="27" t="s">
        <v>172</v>
      </c>
      <c r="E85" s="28">
        <v>530203</v>
      </c>
      <c r="F85" s="27" t="s">
        <v>157</v>
      </c>
      <c r="G85" s="27" t="s">
        <v>175</v>
      </c>
      <c r="H85" s="29"/>
      <c r="I85" s="29"/>
      <c r="J85" s="29"/>
      <c r="K85" s="29"/>
      <c r="L85" s="29"/>
      <c r="M85" s="29"/>
      <c r="N85" s="29">
        <v>0</v>
      </c>
      <c r="O85" s="29"/>
      <c r="P85" s="29">
        <v>53.2</v>
      </c>
      <c r="Q85" s="29">
        <v>0</v>
      </c>
      <c r="R85" s="29">
        <v>0</v>
      </c>
      <c r="S85" s="29">
        <v>0</v>
      </c>
      <c r="T85" s="113">
        <v>53.2</v>
      </c>
      <c r="U85" s="29">
        <v>53.2</v>
      </c>
      <c r="V85" s="29">
        <f t="shared" si="7"/>
        <v>0</v>
      </c>
      <c r="W85" s="7" t="s">
        <v>498</v>
      </c>
    </row>
    <row r="86" spans="1:23" ht="93.75" hidden="1" x14ac:dyDescent="0.3">
      <c r="A86" s="25" t="s">
        <v>171</v>
      </c>
      <c r="B86" s="10" t="s">
        <v>24</v>
      </c>
      <c r="C86" s="25" t="s">
        <v>25</v>
      </c>
      <c r="D86" s="25" t="s">
        <v>172</v>
      </c>
      <c r="E86" s="26">
        <v>530303</v>
      </c>
      <c r="F86" s="25" t="s">
        <v>162</v>
      </c>
      <c r="G86" s="25" t="s">
        <v>176</v>
      </c>
      <c r="H86" s="23"/>
      <c r="I86" s="23"/>
      <c r="J86" s="23"/>
      <c r="K86" s="23"/>
      <c r="L86" s="23"/>
      <c r="M86" s="23"/>
      <c r="N86" s="23"/>
      <c r="O86" s="23">
        <v>500</v>
      </c>
      <c r="P86" s="23">
        <v>0</v>
      </c>
      <c r="Q86" s="23">
        <v>0</v>
      </c>
      <c r="R86" s="23">
        <v>0</v>
      </c>
      <c r="S86" s="23">
        <v>0</v>
      </c>
      <c r="T86" s="113">
        <v>500</v>
      </c>
      <c r="U86" s="23">
        <v>500</v>
      </c>
      <c r="V86" s="23">
        <f t="shared" si="7"/>
        <v>0</v>
      </c>
      <c r="W86" s="26" t="s">
        <v>287</v>
      </c>
    </row>
    <row r="87" spans="1:23" ht="93.75" hidden="1" x14ac:dyDescent="0.3">
      <c r="A87" s="27" t="s">
        <v>171</v>
      </c>
      <c r="B87" s="3" t="s">
        <v>24</v>
      </c>
      <c r="C87" s="27" t="s">
        <v>38</v>
      </c>
      <c r="D87" s="27" t="s">
        <v>80</v>
      </c>
      <c r="E87" s="28">
        <v>530403</v>
      </c>
      <c r="F87" s="27" t="s">
        <v>263</v>
      </c>
      <c r="G87" s="30" t="s">
        <v>523</v>
      </c>
      <c r="H87" s="29"/>
      <c r="I87" s="29"/>
      <c r="J87" s="29"/>
      <c r="K87" s="29"/>
      <c r="L87" s="29"/>
      <c r="M87" s="29"/>
      <c r="N87" s="29"/>
      <c r="O87" s="29"/>
      <c r="P87" s="29"/>
      <c r="Q87" s="29">
        <v>500</v>
      </c>
      <c r="R87" s="29"/>
      <c r="S87" s="29"/>
      <c r="T87" s="113">
        <v>500</v>
      </c>
      <c r="U87" s="29"/>
      <c r="V87" s="29">
        <f t="shared" ref="V87" si="9">+T87-U87</f>
        <v>500</v>
      </c>
      <c r="W87" s="28"/>
    </row>
    <row r="88" spans="1:23" s="8" customFormat="1" ht="93.75" hidden="1" x14ac:dyDescent="0.3">
      <c r="A88" s="27" t="s">
        <v>171</v>
      </c>
      <c r="B88" s="3" t="s">
        <v>24</v>
      </c>
      <c r="C88" s="27" t="s">
        <v>38</v>
      </c>
      <c r="D88" s="27" t="s">
        <v>80</v>
      </c>
      <c r="E88" s="28">
        <v>530404</v>
      </c>
      <c r="F88" s="27" t="s">
        <v>60</v>
      </c>
      <c r="G88" s="30" t="s">
        <v>177</v>
      </c>
      <c r="H88" s="29"/>
      <c r="I88" s="29"/>
      <c r="J88" s="29"/>
      <c r="K88" s="29">
        <v>448</v>
      </c>
      <c r="L88" s="29"/>
      <c r="M88" s="29"/>
      <c r="N88" s="29"/>
      <c r="O88" s="29"/>
      <c r="P88" s="29"/>
      <c r="Q88" s="29"/>
      <c r="R88" s="29"/>
      <c r="S88" s="29"/>
      <c r="T88" s="113">
        <v>448</v>
      </c>
      <c r="U88" s="29">
        <f t="shared" ref="U88:U94" si="10">SUBTOTAL(9,H88:S88)</f>
        <v>0</v>
      </c>
      <c r="V88" s="29">
        <f t="shared" si="7"/>
        <v>448</v>
      </c>
      <c r="W88" s="28" t="s">
        <v>62</v>
      </c>
    </row>
    <row r="89" spans="1:23" s="8" customFormat="1" ht="150" hidden="1" x14ac:dyDescent="0.3">
      <c r="A89" s="27" t="s">
        <v>171</v>
      </c>
      <c r="B89" s="3" t="s">
        <v>24</v>
      </c>
      <c r="C89" s="27" t="s">
        <v>38</v>
      </c>
      <c r="D89" s="27" t="s">
        <v>68</v>
      </c>
      <c r="E89" s="28">
        <v>530405</v>
      </c>
      <c r="F89" s="27" t="s">
        <v>178</v>
      </c>
      <c r="G89" s="27" t="s">
        <v>179</v>
      </c>
      <c r="H89" s="29"/>
      <c r="I89" s="29"/>
      <c r="J89" s="29"/>
      <c r="K89" s="29">
        <f>1950+234</f>
        <v>2184</v>
      </c>
      <c r="L89" s="29"/>
      <c r="M89" s="29"/>
      <c r="N89" s="29"/>
      <c r="O89" s="29"/>
      <c r="P89" s="29"/>
      <c r="Q89" s="29"/>
      <c r="R89" s="29"/>
      <c r="S89" s="29"/>
      <c r="T89" s="113">
        <v>2184</v>
      </c>
      <c r="U89" s="29">
        <f t="shared" si="10"/>
        <v>0</v>
      </c>
      <c r="V89" s="122">
        <f>+T89-U89+T90-U90</f>
        <v>2784</v>
      </c>
      <c r="W89" s="28" t="s">
        <v>180</v>
      </c>
    </row>
    <row r="90" spans="1:23" s="8" customFormat="1" ht="150" hidden="1" x14ac:dyDescent="0.3">
      <c r="A90" s="27" t="s">
        <v>171</v>
      </c>
      <c r="B90" s="3" t="s">
        <v>24</v>
      </c>
      <c r="C90" s="27" t="s">
        <v>38</v>
      </c>
      <c r="D90" s="27" t="s">
        <v>68</v>
      </c>
      <c r="E90" s="28">
        <v>530405</v>
      </c>
      <c r="F90" s="27" t="s">
        <v>178</v>
      </c>
      <c r="G90" s="27" t="s">
        <v>181</v>
      </c>
      <c r="H90" s="29"/>
      <c r="I90" s="29"/>
      <c r="J90" s="29"/>
      <c r="K90" s="29">
        <f>535.71+64.29</f>
        <v>600</v>
      </c>
      <c r="L90" s="29"/>
      <c r="M90" s="29"/>
      <c r="N90" s="29"/>
      <c r="O90" s="29"/>
      <c r="P90" s="29"/>
      <c r="Q90" s="29"/>
      <c r="R90" s="29"/>
      <c r="S90" s="29"/>
      <c r="T90" s="113">
        <v>600</v>
      </c>
      <c r="U90" s="29">
        <f t="shared" si="10"/>
        <v>0</v>
      </c>
      <c r="V90" s="123"/>
      <c r="W90" s="28" t="s">
        <v>182</v>
      </c>
    </row>
    <row r="91" spans="1:23" s="8" customFormat="1" ht="168.75" hidden="1" x14ac:dyDescent="0.3">
      <c r="A91" s="27" t="s">
        <v>171</v>
      </c>
      <c r="B91" s="3" t="s">
        <v>24</v>
      </c>
      <c r="C91" s="27" t="s">
        <v>25</v>
      </c>
      <c r="D91" s="27" t="s">
        <v>26</v>
      </c>
      <c r="E91" s="28">
        <v>530502</v>
      </c>
      <c r="F91" s="27" t="s">
        <v>183</v>
      </c>
      <c r="G91" s="30" t="s">
        <v>184</v>
      </c>
      <c r="H91" s="29">
        <v>950.46</v>
      </c>
      <c r="I91" s="29">
        <v>1320</v>
      </c>
      <c r="J91" s="29">
        <v>660</v>
      </c>
      <c r="K91" s="29">
        <f>660+5280.54</f>
        <v>5940.54</v>
      </c>
      <c r="L91" s="29"/>
      <c r="M91" s="29"/>
      <c r="N91" s="29"/>
      <c r="O91" s="29"/>
      <c r="P91" s="29"/>
      <c r="Q91" s="29"/>
      <c r="R91" s="29"/>
      <c r="S91" s="29"/>
      <c r="T91" s="113">
        <v>8871</v>
      </c>
      <c r="U91" s="29">
        <f t="shared" si="10"/>
        <v>0</v>
      </c>
      <c r="V91" s="29">
        <f>+T91-U91</f>
        <v>8871</v>
      </c>
      <c r="W91" s="28" t="s">
        <v>185</v>
      </c>
    </row>
    <row r="92" spans="1:23" s="8" customFormat="1" ht="131.25" hidden="1" x14ac:dyDescent="0.3">
      <c r="A92" s="27" t="s">
        <v>171</v>
      </c>
      <c r="B92" s="3" t="s">
        <v>24</v>
      </c>
      <c r="C92" s="27" t="s">
        <v>38</v>
      </c>
      <c r="D92" s="27" t="s">
        <v>26</v>
      </c>
      <c r="E92" s="28">
        <v>530704</v>
      </c>
      <c r="F92" s="27" t="s">
        <v>534</v>
      </c>
      <c r="G92" s="30" t="s">
        <v>534</v>
      </c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>
        <v>557.76</v>
      </c>
      <c r="S92" s="29"/>
      <c r="T92" s="113">
        <v>557.84</v>
      </c>
      <c r="U92" s="29">
        <v>557.76</v>
      </c>
      <c r="V92" s="29">
        <f>+T92-U92</f>
        <v>8.0000000000040927E-2</v>
      </c>
      <c r="W92" s="28" t="s">
        <v>544</v>
      </c>
    </row>
    <row r="93" spans="1:23" s="8" customFormat="1" ht="75" hidden="1" x14ac:dyDescent="0.3">
      <c r="A93" s="27" t="s">
        <v>171</v>
      </c>
      <c r="B93" s="3" t="s">
        <v>24</v>
      </c>
      <c r="C93" s="27" t="s">
        <v>38</v>
      </c>
      <c r="D93" s="27" t="s">
        <v>186</v>
      </c>
      <c r="E93" s="28">
        <v>530803</v>
      </c>
      <c r="F93" s="27" t="s">
        <v>187</v>
      </c>
      <c r="G93" s="31" t="s">
        <v>188</v>
      </c>
      <c r="H93" s="29"/>
      <c r="I93" s="29"/>
      <c r="J93" s="29"/>
      <c r="K93" s="29">
        <f>790.18+94.82</f>
        <v>885</v>
      </c>
      <c r="L93" s="29"/>
      <c r="M93" s="29"/>
      <c r="N93" s="29"/>
      <c r="O93" s="29"/>
      <c r="P93" s="29"/>
      <c r="Q93" s="29"/>
      <c r="R93" s="29"/>
      <c r="S93" s="29"/>
      <c r="T93" s="113">
        <v>885</v>
      </c>
      <c r="U93" s="29">
        <f t="shared" si="10"/>
        <v>0</v>
      </c>
      <c r="V93" s="122">
        <f>+T93-U93+T94-U94+T95-U95</f>
        <v>3885</v>
      </c>
      <c r="W93" s="28" t="s">
        <v>189</v>
      </c>
    </row>
    <row r="94" spans="1:23" s="8" customFormat="1" ht="75" hidden="1" x14ac:dyDescent="0.3">
      <c r="A94" s="27" t="s">
        <v>171</v>
      </c>
      <c r="B94" s="3" t="s">
        <v>24</v>
      </c>
      <c r="C94" s="27" t="s">
        <v>38</v>
      </c>
      <c r="D94" s="27" t="s">
        <v>186</v>
      </c>
      <c r="E94" s="28">
        <v>530803</v>
      </c>
      <c r="F94" s="27" t="s">
        <v>187</v>
      </c>
      <c r="G94" s="31" t="s">
        <v>188</v>
      </c>
      <c r="H94" s="29"/>
      <c r="I94" s="29"/>
      <c r="J94" s="29"/>
      <c r="K94" s="29"/>
      <c r="L94" s="29"/>
      <c r="M94" s="29"/>
      <c r="N94" s="29"/>
      <c r="O94" s="29">
        <f>1785.71+214.29</f>
        <v>2000</v>
      </c>
      <c r="P94" s="29"/>
      <c r="Q94" s="29"/>
      <c r="R94" s="29"/>
      <c r="S94" s="29"/>
      <c r="T94" s="113">
        <v>2000</v>
      </c>
      <c r="U94" s="29">
        <f t="shared" si="10"/>
        <v>0</v>
      </c>
      <c r="V94" s="132"/>
      <c r="W94" s="28" t="s">
        <v>457</v>
      </c>
    </row>
    <row r="95" spans="1:23" s="8" customFormat="1" ht="75" hidden="1" x14ac:dyDescent="0.3">
      <c r="A95" s="27" t="s">
        <v>171</v>
      </c>
      <c r="B95" s="3" t="s">
        <v>24</v>
      </c>
      <c r="C95" s="27" t="s">
        <v>38</v>
      </c>
      <c r="D95" s="27" t="s">
        <v>186</v>
      </c>
      <c r="E95" s="28">
        <v>530803</v>
      </c>
      <c r="F95" s="27" t="s">
        <v>187</v>
      </c>
      <c r="G95" s="31" t="s">
        <v>188</v>
      </c>
      <c r="H95" s="29"/>
      <c r="I95" s="29"/>
      <c r="J95" s="29"/>
      <c r="K95" s="29"/>
      <c r="L95" s="29"/>
      <c r="M95" s="29"/>
      <c r="N95" s="29"/>
      <c r="O95" s="29"/>
      <c r="P95" s="29"/>
      <c r="Q95" s="29">
        <v>1000</v>
      </c>
      <c r="R95" s="29"/>
      <c r="S95" s="29"/>
      <c r="T95" s="113">
        <v>1000</v>
      </c>
      <c r="U95" s="104"/>
      <c r="V95" s="123"/>
      <c r="W95" s="28"/>
    </row>
    <row r="96" spans="1:23" s="8" customFormat="1" ht="75" hidden="1" x14ac:dyDescent="0.3">
      <c r="A96" s="27" t="s">
        <v>171</v>
      </c>
      <c r="B96" s="3" t="s">
        <v>24</v>
      </c>
      <c r="C96" s="27" t="s">
        <v>190</v>
      </c>
      <c r="D96" s="27" t="s">
        <v>26</v>
      </c>
      <c r="E96" s="28">
        <v>530804</v>
      </c>
      <c r="F96" s="27" t="s">
        <v>81</v>
      </c>
      <c r="G96" s="31" t="s">
        <v>191</v>
      </c>
      <c r="H96" s="29"/>
      <c r="I96" s="29"/>
      <c r="J96" s="29"/>
      <c r="K96" s="29">
        <v>2394</v>
      </c>
      <c r="L96" s="29"/>
      <c r="M96" s="29"/>
      <c r="N96" s="29"/>
      <c r="O96" s="29"/>
      <c r="P96" s="29"/>
      <c r="Q96" s="29"/>
      <c r="R96" s="29"/>
      <c r="S96" s="29"/>
      <c r="T96" s="113">
        <v>2394</v>
      </c>
      <c r="U96" s="122">
        <f>+H96+H97+I96+I97+J96+J97+K96+K97+L96+L97+M96+M97+N96+N97+O96+O97+P96+P97+Q96+Q97+R96+R97+S96+S97</f>
        <v>2607.39</v>
      </c>
      <c r="V96" s="122">
        <f>+T96+T97-U96</f>
        <v>0</v>
      </c>
      <c r="W96" s="28" t="s">
        <v>83</v>
      </c>
    </row>
    <row r="97" spans="1:23" s="8" customFormat="1" ht="75" hidden="1" x14ac:dyDescent="0.3">
      <c r="A97" s="27" t="s">
        <v>171</v>
      </c>
      <c r="B97" s="3" t="s">
        <v>24</v>
      </c>
      <c r="C97" s="27" t="s">
        <v>190</v>
      </c>
      <c r="D97" s="27" t="s">
        <v>26</v>
      </c>
      <c r="E97" s="28">
        <v>530804</v>
      </c>
      <c r="F97" s="27" t="s">
        <v>81</v>
      </c>
      <c r="G97" s="31" t="s">
        <v>192</v>
      </c>
      <c r="H97" s="29"/>
      <c r="I97" s="29"/>
      <c r="J97" s="29"/>
      <c r="K97" s="29"/>
      <c r="L97" s="29"/>
      <c r="M97" s="29"/>
      <c r="N97" s="29"/>
      <c r="O97" s="29">
        <f>345-131.61</f>
        <v>213.39</v>
      </c>
      <c r="P97" s="29"/>
      <c r="Q97" s="29"/>
      <c r="R97" s="29"/>
      <c r="S97" s="29"/>
      <c r="T97" s="113">
        <v>213.39</v>
      </c>
      <c r="U97" s="123"/>
      <c r="V97" s="123"/>
      <c r="W97" s="28" t="s">
        <v>454</v>
      </c>
    </row>
    <row r="98" spans="1:23" s="8" customFormat="1" ht="75" hidden="1" x14ac:dyDescent="0.3">
      <c r="A98" s="27" t="s">
        <v>171</v>
      </c>
      <c r="B98" s="3" t="s">
        <v>24</v>
      </c>
      <c r="C98" s="27" t="s">
        <v>190</v>
      </c>
      <c r="D98" s="27" t="s">
        <v>26</v>
      </c>
      <c r="E98" s="29">
        <v>530805</v>
      </c>
      <c r="F98" s="27" t="s">
        <v>193</v>
      </c>
      <c r="G98" s="31" t="s">
        <v>194</v>
      </c>
      <c r="I98" s="29"/>
      <c r="J98" s="29"/>
      <c r="K98" s="29"/>
      <c r="L98" s="29"/>
      <c r="M98" s="29"/>
      <c r="N98" s="29"/>
      <c r="O98" s="29">
        <f>905-382.22</f>
        <v>522.78</v>
      </c>
      <c r="P98" s="29"/>
      <c r="Q98" s="29"/>
      <c r="R98" s="29"/>
      <c r="S98" s="29"/>
      <c r="T98" s="113">
        <v>522.78</v>
      </c>
      <c r="U98" s="29">
        <f t="shared" ref="U98:U104" si="11">SUBTOTAL(9,H98:S98)</f>
        <v>0</v>
      </c>
      <c r="V98" s="29">
        <f>+T98-U98</f>
        <v>522.78</v>
      </c>
      <c r="W98" s="28" t="s">
        <v>456</v>
      </c>
    </row>
    <row r="99" spans="1:23" s="8" customFormat="1" ht="75" hidden="1" x14ac:dyDescent="0.3">
      <c r="A99" s="27" t="s">
        <v>171</v>
      </c>
      <c r="B99" s="3" t="s">
        <v>24</v>
      </c>
      <c r="C99" s="27" t="s">
        <v>38</v>
      </c>
      <c r="D99" s="27" t="s">
        <v>68</v>
      </c>
      <c r="E99" s="28">
        <v>530813</v>
      </c>
      <c r="F99" s="27" t="s">
        <v>87</v>
      </c>
      <c r="G99" s="27" t="s">
        <v>195</v>
      </c>
      <c r="H99" s="29"/>
      <c r="I99" s="29"/>
      <c r="J99" s="29">
        <f>100.8</f>
        <v>100.8</v>
      </c>
      <c r="K99" s="29">
        <v>0.2</v>
      </c>
      <c r="L99" s="29"/>
      <c r="M99" s="29"/>
      <c r="N99" s="29"/>
      <c r="O99" s="29"/>
      <c r="P99" s="29"/>
      <c r="Q99" s="29"/>
      <c r="R99" s="29"/>
      <c r="S99" s="29"/>
      <c r="T99" s="113">
        <v>101</v>
      </c>
      <c r="U99" s="29">
        <f t="shared" si="11"/>
        <v>0</v>
      </c>
      <c r="V99" s="122">
        <f>+T99-U99+T100-U100+T101-U101</f>
        <v>3822</v>
      </c>
      <c r="W99" s="28" t="s">
        <v>196</v>
      </c>
    </row>
    <row r="100" spans="1:23" s="8" customFormat="1" ht="131.25" hidden="1" x14ac:dyDescent="0.3">
      <c r="A100" s="27" t="s">
        <v>171</v>
      </c>
      <c r="B100" s="3" t="s">
        <v>24</v>
      </c>
      <c r="C100" s="27" t="s">
        <v>38</v>
      </c>
      <c r="D100" s="27" t="s">
        <v>68</v>
      </c>
      <c r="E100" s="28">
        <v>530813</v>
      </c>
      <c r="F100" s="27" t="s">
        <v>87</v>
      </c>
      <c r="G100" s="27" t="s">
        <v>197</v>
      </c>
      <c r="H100" s="29"/>
      <c r="I100" s="29"/>
      <c r="J100" s="29"/>
      <c r="K100" s="29">
        <f>2786.61+334.39</f>
        <v>3121</v>
      </c>
      <c r="L100" s="29"/>
      <c r="M100" s="29"/>
      <c r="N100" s="29"/>
      <c r="O100" s="29"/>
      <c r="P100" s="29"/>
      <c r="Q100" s="29"/>
      <c r="R100" s="29"/>
      <c r="S100" s="29"/>
      <c r="T100" s="113">
        <v>3121</v>
      </c>
      <c r="U100" s="29">
        <f t="shared" si="11"/>
        <v>0</v>
      </c>
      <c r="V100" s="132"/>
      <c r="W100" s="28" t="s">
        <v>198</v>
      </c>
    </row>
    <row r="101" spans="1:23" s="8" customFormat="1" ht="131.25" hidden="1" x14ac:dyDescent="0.3">
      <c r="A101" s="27" t="s">
        <v>171</v>
      </c>
      <c r="B101" s="3" t="s">
        <v>24</v>
      </c>
      <c r="C101" s="27" t="s">
        <v>38</v>
      </c>
      <c r="D101" s="27" t="s">
        <v>68</v>
      </c>
      <c r="E101" s="28">
        <v>530813</v>
      </c>
      <c r="F101" s="27" t="s">
        <v>87</v>
      </c>
      <c r="G101" s="27" t="s">
        <v>199</v>
      </c>
      <c r="H101" s="29"/>
      <c r="I101" s="29"/>
      <c r="J101" s="29"/>
      <c r="K101" s="29">
        <f>535.71+64.29</f>
        <v>600</v>
      </c>
      <c r="L101" s="29"/>
      <c r="M101" s="29"/>
      <c r="N101" s="29"/>
      <c r="O101" s="29"/>
      <c r="P101" s="29"/>
      <c r="Q101" s="29"/>
      <c r="R101" s="29"/>
      <c r="S101" s="29"/>
      <c r="T101" s="113">
        <v>600</v>
      </c>
      <c r="U101" s="29">
        <f t="shared" si="11"/>
        <v>0</v>
      </c>
      <c r="V101" s="123"/>
      <c r="W101" s="28" t="s">
        <v>182</v>
      </c>
    </row>
    <row r="102" spans="1:23" s="8" customFormat="1" ht="75" hidden="1" x14ac:dyDescent="0.3">
      <c r="A102" s="27" t="s">
        <v>171</v>
      </c>
      <c r="B102" s="3" t="s">
        <v>24</v>
      </c>
      <c r="C102" s="27" t="s">
        <v>38</v>
      </c>
      <c r="D102" s="27" t="s">
        <v>68</v>
      </c>
      <c r="E102" s="28">
        <v>531404</v>
      </c>
      <c r="F102" s="27" t="s">
        <v>463</v>
      </c>
      <c r="G102" s="27" t="s">
        <v>200</v>
      </c>
      <c r="H102" s="29"/>
      <c r="I102" s="29"/>
      <c r="J102" s="29"/>
      <c r="K102" s="29"/>
      <c r="L102" s="29"/>
      <c r="M102" s="29"/>
      <c r="N102" s="29"/>
      <c r="O102" s="29"/>
      <c r="P102" s="29">
        <v>99.68</v>
      </c>
      <c r="Q102" s="29">
        <v>0.32</v>
      </c>
      <c r="R102" s="29"/>
      <c r="S102" s="29"/>
      <c r="T102" s="113">
        <v>100</v>
      </c>
      <c r="U102" s="29">
        <f t="shared" si="11"/>
        <v>0</v>
      </c>
      <c r="V102" s="122">
        <f>+T102-U102+T103-U103</f>
        <v>2000</v>
      </c>
      <c r="W102" s="7" t="s">
        <v>499</v>
      </c>
    </row>
    <row r="103" spans="1:23" s="8" customFormat="1" ht="75" hidden="1" x14ac:dyDescent="0.3">
      <c r="A103" s="27" t="s">
        <v>171</v>
      </c>
      <c r="B103" s="3" t="s">
        <v>24</v>
      </c>
      <c r="C103" s="27" t="s">
        <v>38</v>
      </c>
      <c r="D103" s="27" t="s">
        <v>68</v>
      </c>
      <c r="E103" s="28">
        <v>531404</v>
      </c>
      <c r="F103" s="27" t="s">
        <v>463</v>
      </c>
      <c r="G103" s="27" t="s">
        <v>465</v>
      </c>
      <c r="H103" s="29"/>
      <c r="I103" s="29"/>
      <c r="J103" s="29"/>
      <c r="K103" s="29"/>
      <c r="L103" s="29"/>
      <c r="M103" s="29"/>
      <c r="N103" s="29"/>
      <c r="O103" s="29"/>
      <c r="P103" s="83">
        <v>1899.37</v>
      </c>
      <c r="Q103" s="29"/>
      <c r="R103" s="29"/>
      <c r="S103" s="29"/>
      <c r="T103" s="113">
        <v>1900</v>
      </c>
      <c r="U103" s="29">
        <f t="shared" si="11"/>
        <v>0</v>
      </c>
      <c r="V103" s="123"/>
      <c r="W103" s="7" t="s">
        <v>502</v>
      </c>
    </row>
    <row r="104" spans="1:23" ht="168.75" hidden="1" x14ac:dyDescent="0.3">
      <c r="A104" s="25" t="s">
        <v>171</v>
      </c>
      <c r="B104" s="10" t="s">
        <v>24</v>
      </c>
      <c r="C104" s="25" t="s">
        <v>38</v>
      </c>
      <c r="D104" s="25" t="s">
        <v>172</v>
      </c>
      <c r="E104" s="26">
        <v>570102</v>
      </c>
      <c r="F104" s="25" t="s">
        <v>106</v>
      </c>
      <c r="G104" s="32" t="s">
        <v>201</v>
      </c>
      <c r="H104" s="23"/>
      <c r="I104" s="23">
        <v>200.38</v>
      </c>
      <c r="J104" s="23">
        <v>203.18</v>
      </c>
      <c r="K104" s="23">
        <v>203.83</v>
      </c>
      <c r="L104" s="23">
        <f>200.38</f>
        <v>200.38</v>
      </c>
      <c r="M104" s="23"/>
      <c r="N104" s="23">
        <f>42.21-2.19</f>
        <v>40.020000000000003</v>
      </c>
      <c r="O104" s="23"/>
      <c r="P104" s="23"/>
      <c r="Q104" s="23"/>
      <c r="R104" s="23"/>
      <c r="S104" s="23"/>
      <c r="T104" s="113">
        <v>847.79</v>
      </c>
      <c r="U104" s="23">
        <f t="shared" si="11"/>
        <v>0</v>
      </c>
      <c r="V104" s="110">
        <f>+T104-U104</f>
        <v>847.79</v>
      </c>
      <c r="W104" s="26" t="s">
        <v>202</v>
      </c>
    </row>
    <row r="105" spans="1:23" s="8" customFormat="1" ht="150" hidden="1" x14ac:dyDescent="0.3">
      <c r="A105" s="27" t="s">
        <v>171</v>
      </c>
      <c r="B105" s="3" t="s">
        <v>24</v>
      </c>
      <c r="C105" s="3" t="s">
        <v>25</v>
      </c>
      <c r="D105" s="4" t="s">
        <v>26</v>
      </c>
      <c r="E105" s="2">
        <v>730405</v>
      </c>
      <c r="F105" s="6" t="s">
        <v>109</v>
      </c>
      <c r="G105" s="6" t="s">
        <v>203</v>
      </c>
      <c r="H105" s="7"/>
      <c r="I105" s="7"/>
      <c r="J105" s="7"/>
      <c r="K105" s="7"/>
      <c r="L105" s="7"/>
      <c r="M105" s="7"/>
      <c r="N105" s="7"/>
      <c r="O105" s="7">
        <f>126.64+1055.36</f>
        <v>1182</v>
      </c>
      <c r="P105" s="7"/>
      <c r="Q105" s="7"/>
      <c r="R105" s="7"/>
      <c r="S105" s="7"/>
      <c r="T105" s="111">
        <v>1182</v>
      </c>
      <c r="U105" s="7">
        <v>1182</v>
      </c>
      <c r="V105" s="7">
        <f>+T105-U105</f>
        <v>0</v>
      </c>
      <c r="W105" s="7" t="s">
        <v>513</v>
      </c>
    </row>
    <row r="106" spans="1:23" s="8" customFormat="1" ht="150" hidden="1" x14ac:dyDescent="0.3">
      <c r="A106" s="27" t="s">
        <v>171</v>
      </c>
      <c r="B106" s="3" t="s">
        <v>24</v>
      </c>
      <c r="C106" s="3" t="s">
        <v>25</v>
      </c>
      <c r="D106" s="4" t="s">
        <v>26</v>
      </c>
      <c r="E106" s="2">
        <v>730813</v>
      </c>
      <c r="F106" s="6" t="s">
        <v>111</v>
      </c>
      <c r="G106" s="6" t="s">
        <v>204</v>
      </c>
      <c r="H106" s="7"/>
      <c r="I106" s="7"/>
      <c r="J106" s="7"/>
      <c r="K106" s="7"/>
      <c r="L106" s="7"/>
      <c r="M106" s="7"/>
      <c r="N106" s="7"/>
      <c r="O106" s="7">
        <v>782</v>
      </c>
      <c r="P106" s="7"/>
      <c r="Q106" s="7"/>
      <c r="R106" s="7"/>
      <c r="S106" s="7"/>
      <c r="T106" s="114">
        <v>782</v>
      </c>
      <c r="U106" s="33">
        <v>782</v>
      </c>
      <c r="V106" s="133">
        <f>+T106-U106+T107-U107</f>
        <v>0</v>
      </c>
      <c r="W106" s="34" t="s">
        <v>513</v>
      </c>
    </row>
    <row r="107" spans="1:23" s="8" customFormat="1" ht="93.75" hidden="1" x14ac:dyDescent="0.3">
      <c r="A107" s="27" t="s">
        <v>171</v>
      </c>
      <c r="B107" s="3" t="s">
        <v>24</v>
      </c>
      <c r="C107" s="3" t="s">
        <v>25</v>
      </c>
      <c r="D107" s="4" t="s">
        <v>26</v>
      </c>
      <c r="E107" s="2">
        <v>730813</v>
      </c>
      <c r="F107" s="6" t="s">
        <v>111</v>
      </c>
      <c r="G107" s="6" t="s">
        <v>519</v>
      </c>
      <c r="H107" s="7"/>
      <c r="I107" s="7"/>
      <c r="J107" s="7"/>
      <c r="K107" s="7"/>
      <c r="L107" s="7"/>
      <c r="M107" s="7"/>
      <c r="N107" s="7"/>
      <c r="O107" s="7">
        <v>400</v>
      </c>
      <c r="P107" s="7"/>
      <c r="Q107" s="7"/>
      <c r="R107" s="7"/>
      <c r="S107" s="7"/>
      <c r="T107" s="114">
        <v>400</v>
      </c>
      <c r="U107" s="33">
        <v>400</v>
      </c>
      <c r="V107" s="134"/>
      <c r="W107" s="34" t="s">
        <v>513</v>
      </c>
    </row>
    <row r="108" spans="1:23" s="8" customFormat="1" ht="204.75" hidden="1" customHeight="1" x14ac:dyDescent="0.3">
      <c r="A108" s="2" t="s">
        <v>205</v>
      </c>
      <c r="B108" s="3" t="s">
        <v>24</v>
      </c>
      <c r="C108" s="3" t="s">
        <v>25</v>
      </c>
      <c r="D108" s="4" t="s">
        <v>26</v>
      </c>
      <c r="E108" s="5">
        <v>531404</v>
      </c>
      <c r="F108" s="6" t="s">
        <v>206</v>
      </c>
      <c r="G108" s="6" t="s">
        <v>459</v>
      </c>
      <c r="H108" s="7"/>
      <c r="I108" s="7"/>
      <c r="J108" s="7"/>
      <c r="K108" s="7"/>
      <c r="L108" s="7"/>
      <c r="M108" s="7"/>
      <c r="N108" s="7"/>
      <c r="O108" s="7"/>
      <c r="P108" s="7">
        <v>138.21</v>
      </c>
      <c r="Q108" s="7"/>
      <c r="R108" s="7"/>
      <c r="S108" s="7"/>
      <c r="T108" s="111">
        <v>138.21</v>
      </c>
      <c r="U108" s="7">
        <f>SUBTOTAL(9,H108:S108)</f>
        <v>0</v>
      </c>
      <c r="V108" s="133">
        <f>+T108-U108+T109-U109</f>
        <v>2836.82</v>
      </c>
      <c r="W108" s="7" t="s">
        <v>494</v>
      </c>
    </row>
    <row r="109" spans="1:23" s="8" customFormat="1" ht="204.75" hidden="1" customHeight="1" x14ac:dyDescent="0.3">
      <c r="A109" s="2" t="s">
        <v>205</v>
      </c>
      <c r="B109" s="3" t="s">
        <v>24</v>
      </c>
      <c r="C109" s="3" t="s">
        <v>25</v>
      </c>
      <c r="D109" s="4" t="s">
        <v>26</v>
      </c>
      <c r="E109" s="5">
        <v>531404</v>
      </c>
      <c r="F109" s="6" t="s">
        <v>464</v>
      </c>
      <c r="G109" s="6" t="s">
        <v>462</v>
      </c>
      <c r="H109" s="7"/>
      <c r="I109" s="7"/>
      <c r="J109" s="7"/>
      <c r="K109" s="7"/>
      <c r="L109" s="7"/>
      <c r="M109" s="7"/>
      <c r="N109" s="7"/>
      <c r="O109" s="7"/>
      <c r="P109" s="7">
        <v>2698.61</v>
      </c>
      <c r="Q109" s="7"/>
      <c r="R109" s="7"/>
      <c r="S109" s="7"/>
      <c r="T109" s="111">
        <v>2698.61</v>
      </c>
      <c r="U109" s="7">
        <f>SUBTOTAL(9,H109:S109)</f>
        <v>0</v>
      </c>
      <c r="V109" s="134"/>
      <c r="W109" s="7" t="s">
        <v>502</v>
      </c>
    </row>
    <row r="110" spans="1:23" s="8" customFormat="1" ht="204.75" hidden="1" customHeight="1" x14ac:dyDescent="0.3">
      <c r="A110" s="2" t="s">
        <v>205</v>
      </c>
      <c r="B110" s="3" t="s">
        <v>24</v>
      </c>
      <c r="C110" s="3" t="s">
        <v>25</v>
      </c>
      <c r="D110" s="4" t="s">
        <v>26</v>
      </c>
      <c r="E110" s="2">
        <v>530823</v>
      </c>
      <c r="F110" s="6" t="s">
        <v>207</v>
      </c>
      <c r="G110" s="6" t="s">
        <v>208</v>
      </c>
      <c r="H110" s="7"/>
      <c r="I110" s="7"/>
      <c r="J110" s="7"/>
      <c r="K110" s="7">
        <v>2311.6799999999998</v>
      </c>
      <c r="L110" s="7"/>
      <c r="M110" s="7"/>
      <c r="N110" s="7"/>
      <c r="O110" s="7"/>
      <c r="P110" s="7"/>
      <c r="Q110" s="7"/>
      <c r="R110" s="7"/>
      <c r="S110" s="7"/>
      <c r="T110" s="111">
        <v>2311.6799999999998</v>
      </c>
      <c r="U110" s="7">
        <f>SUBTOTAL(9,H110:S110)</f>
        <v>0</v>
      </c>
      <c r="V110" s="7">
        <f t="shared" ref="V110:V115" si="12">+T110-U110</f>
        <v>2311.6799999999998</v>
      </c>
      <c r="W110" s="7" t="s">
        <v>209</v>
      </c>
    </row>
    <row r="111" spans="1:23" ht="204.75" hidden="1" customHeight="1" x14ac:dyDescent="0.3">
      <c r="A111" s="9" t="s">
        <v>205</v>
      </c>
      <c r="B111" s="10" t="s">
        <v>24</v>
      </c>
      <c r="C111" s="10" t="s">
        <v>25</v>
      </c>
      <c r="D111" s="11" t="s">
        <v>26</v>
      </c>
      <c r="E111" s="9">
        <v>530101</v>
      </c>
      <c r="F111" s="12" t="s">
        <v>114</v>
      </c>
      <c r="G111" s="12" t="s">
        <v>210</v>
      </c>
      <c r="H111" s="13">
        <v>6.26</v>
      </c>
      <c r="I111" s="13">
        <v>4.0599999999999996</v>
      </c>
      <c r="J111" s="13">
        <v>4.75</v>
      </c>
      <c r="K111" s="13">
        <f>5.13+75.8</f>
        <v>80.929999999999993</v>
      </c>
      <c r="L111" s="13"/>
      <c r="M111" s="13"/>
      <c r="N111" s="13"/>
      <c r="O111" s="13"/>
      <c r="P111" s="13"/>
      <c r="Q111" s="13"/>
      <c r="R111" s="13"/>
      <c r="S111" s="13"/>
      <c r="T111" s="111">
        <v>96</v>
      </c>
      <c r="U111" s="13">
        <f t="shared" ref="U111:U154" si="13">SUBTOTAL(9,H111:S111)</f>
        <v>0</v>
      </c>
      <c r="V111" s="13">
        <f t="shared" si="12"/>
        <v>96</v>
      </c>
      <c r="W111" s="13" t="s">
        <v>211</v>
      </c>
    </row>
    <row r="112" spans="1:23" ht="204.75" hidden="1" customHeight="1" x14ac:dyDescent="0.3">
      <c r="A112" s="9" t="s">
        <v>205</v>
      </c>
      <c r="B112" s="10" t="s">
        <v>24</v>
      </c>
      <c r="C112" s="10" t="s">
        <v>25</v>
      </c>
      <c r="D112" s="11" t="s">
        <v>26</v>
      </c>
      <c r="E112" s="12">
        <v>530104</v>
      </c>
      <c r="F112" s="12" t="s">
        <v>116</v>
      </c>
      <c r="G112" s="12" t="s">
        <v>212</v>
      </c>
      <c r="H112" s="13">
        <v>130.38999999999999</v>
      </c>
      <c r="I112" s="13">
        <v>131.86000000000001</v>
      </c>
      <c r="J112" s="13">
        <v>139.6</v>
      </c>
      <c r="K112" s="13">
        <f>117.12+782.07-14.86</f>
        <v>884.33</v>
      </c>
      <c r="L112" s="13"/>
      <c r="M112" s="13"/>
      <c r="N112" s="13"/>
      <c r="O112" s="13"/>
      <c r="P112" s="13"/>
      <c r="Q112" s="13">
        <v>440.65</v>
      </c>
      <c r="R112" s="13"/>
      <c r="S112" s="13"/>
      <c r="T112" s="111">
        <v>1726.83</v>
      </c>
      <c r="U112" s="13">
        <f t="shared" si="13"/>
        <v>0</v>
      </c>
      <c r="V112" s="13">
        <f t="shared" si="12"/>
        <v>1726.83</v>
      </c>
      <c r="W112" s="13" t="s">
        <v>504</v>
      </c>
    </row>
    <row r="113" spans="1:23" ht="204.75" hidden="1" customHeight="1" x14ac:dyDescent="0.3">
      <c r="A113" s="9" t="s">
        <v>205</v>
      </c>
      <c r="B113" s="10" t="s">
        <v>24</v>
      </c>
      <c r="C113" s="10" t="s">
        <v>25</v>
      </c>
      <c r="D113" s="11" t="s">
        <v>26</v>
      </c>
      <c r="E113" s="9">
        <v>530105</v>
      </c>
      <c r="F113" s="12" t="s">
        <v>119</v>
      </c>
      <c r="G113" s="12" t="s">
        <v>213</v>
      </c>
      <c r="H113" s="13">
        <v>247.54</v>
      </c>
      <c r="I113" s="13">
        <v>252.4</v>
      </c>
      <c r="J113" s="13">
        <v>245.53</v>
      </c>
      <c r="K113" s="13">
        <v>256.33999999999997</v>
      </c>
      <c r="L113" s="13">
        <v>2178.1899999999996</v>
      </c>
      <c r="M113" s="13"/>
      <c r="N113" s="13"/>
      <c r="O113" s="13"/>
      <c r="P113" s="13"/>
      <c r="Q113" s="13"/>
      <c r="R113" s="13"/>
      <c r="S113" s="13"/>
      <c r="T113" s="111">
        <v>3180</v>
      </c>
      <c r="U113" s="13">
        <f t="shared" si="13"/>
        <v>0</v>
      </c>
      <c r="V113" s="13">
        <f t="shared" si="12"/>
        <v>3180</v>
      </c>
      <c r="W113" s="13" t="s">
        <v>214</v>
      </c>
    </row>
    <row r="114" spans="1:23" s="8" customFormat="1" ht="204.75" hidden="1" customHeight="1" x14ac:dyDescent="0.3">
      <c r="A114" s="2" t="s">
        <v>205</v>
      </c>
      <c r="B114" s="3" t="s">
        <v>24</v>
      </c>
      <c r="C114" s="3" t="s">
        <v>25</v>
      </c>
      <c r="D114" s="4" t="s">
        <v>26</v>
      </c>
      <c r="E114" s="2">
        <v>530105</v>
      </c>
      <c r="F114" s="6" t="s">
        <v>119</v>
      </c>
      <c r="G114" s="6" t="s">
        <v>516</v>
      </c>
      <c r="H114" s="7"/>
      <c r="I114" s="7"/>
      <c r="J114" s="7"/>
      <c r="K114" s="7"/>
      <c r="L114" s="7"/>
      <c r="M114" s="7"/>
      <c r="N114" s="7"/>
      <c r="O114" s="7"/>
      <c r="P114" s="7"/>
      <c r="Q114" s="7">
        <f>100.8*3</f>
        <v>302.39999999999998</v>
      </c>
      <c r="R114" s="7"/>
      <c r="S114" s="7"/>
      <c r="T114" s="111">
        <v>302.39999999999998</v>
      </c>
      <c r="U114" s="7">
        <v>302.39999999999998</v>
      </c>
      <c r="V114" s="7">
        <f t="shared" si="12"/>
        <v>0</v>
      </c>
      <c r="W114" s="7" t="s">
        <v>541</v>
      </c>
    </row>
    <row r="115" spans="1:23" s="8" customFormat="1" ht="204.75" hidden="1" customHeight="1" x14ac:dyDescent="0.3">
      <c r="A115" s="2" t="s">
        <v>205</v>
      </c>
      <c r="B115" s="3" t="s">
        <v>24</v>
      </c>
      <c r="C115" s="3" t="s">
        <v>25</v>
      </c>
      <c r="D115" s="4" t="s">
        <v>26</v>
      </c>
      <c r="E115" s="2">
        <v>530814</v>
      </c>
      <c r="F115" s="6" t="s">
        <v>125</v>
      </c>
      <c r="G115" s="6" t="s">
        <v>215</v>
      </c>
      <c r="H115" s="7"/>
      <c r="I115" s="7"/>
      <c r="J115" s="7"/>
      <c r="K115" s="7"/>
      <c r="L115" s="7"/>
      <c r="M115" s="7">
        <v>228.22</v>
      </c>
      <c r="N115" s="7"/>
      <c r="O115" s="7"/>
      <c r="P115" s="7"/>
      <c r="Q115" s="7"/>
      <c r="R115" s="7"/>
      <c r="S115" s="7"/>
      <c r="T115" s="111">
        <v>228.22</v>
      </c>
      <c r="U115" s="7">
        <f t="shared" si="13"/>
        <v>0</v>
      </c>
      <c r="V115" s="7">
        <f t="shared" si="12"/>
        <v>228.22</v>
      </c>
      <c r="W115" s="7" t="s">
        <v>127</v>
      </c>
    </row>
    <row r="116" spans="1:23" s="8" customFormat="1" ht="204.75" hidden="1" customHeight="1" x14ac:dyDescent="0.3">
      <c r="A116" s="2" t="s">
        <v>205</v>
      </c>
      <c r="B116" s="3" t="s">
        <v>24</v>
      </c>
      <c r="C116" s="3" t="s">
        <v>25</v>
      </c>
      <c r="D116" s="4" t="s">
        <v>26</v>
      </c>
      <c r="E116" s="2">
        <v>530813</v>
      </c>
      <c r="F116" s="6" t="s">
        <v>111</v>
      </c>
      <c r="G116" s="6" t="s">
        <v>217</v>
      </c>
      <c r="H116" s="7"/>
      <c r="I116" s="7"/>
      <c r="J116" s="7"/>
      <c r="K116" s="7">
        <f>4618.78+554.25</f>
        <v>5173.03</v>
      </c>
      <c r="L116" s="7"/>
      <c r="M116" s="7"/>
      <c r="N116" s="7"/>
      <c r="O116" s="7"/>
      <c r="P116" s="7"/>
      <c r="Q116" s="7"/>
      <c r="R116" s="7"/>
      <c r="S116" s="7"/>
      <c r="T116" s="111">
        <v>5173.03</v>
      </c>
      <c r="U116" s="7">
        <f t="shared" si="13"/>
        <v>0</v>
      </c>
      <c r="V116" s="135"/>
      <c r="W116" s="7" t="s">
        <v>218</v>
      </c>
    </row>
    <row r="117" spans="1:23" s="8" customFormat="1" ht="204.75" hidden="1" customHeight="1" x14ac:dyDescent="0.3">
      <c r="A117" s="2" t="s">
        <v>205</v>
      </c>
      <c r="B117" s="3" t="s">
        <v>24</v>
      </c>
      <c r="C117" s="3" t="s">
        <v>25</v>
      </c>
      <c r="D117" s="4" t="s">
        <v>26</v>
      </c>
      <c r="E117" s="2">
        <v>530813</v>
      </c>
      <c r="F117" s="6" t="s">
        <v>111</v>
      </c>
      <c r="G117" s="6" t="s">
        <v>219</v>
      </c>
      <c r="H117" s="7"/>
      <c r="I117" s="7"/>
      <c r="J117" s="7"/>
      <c r="K117" s="7">
        <f>892.86+107.14</f>
        <v>1000</v>
      </c>
      <c r="L117" s="7"/>
      <c r="M117" s="7"/>
      <c r="N117" s="7"/>
      <c r="O117" s="7"/>
      <c r="P117" s="7"/>
      <c r="Q117" s="7"/>
      <c r="R117" s="7"/>
      <c r="S117" s="7"/>
      <c r="T117" s="111">
        <v>1000</v>
      </c>
      <c r="U117" s="7">
        <f t="shared" si="13"/>
        <v>0</v>
      </c>
      <c r="V117" s="135"/>
      <c r="W117" s="7" t="s">
        <v>73</v>
      </c>
    </row>
    <row r="118" spans="1:23" s="8" customFormat="1" ht="204.75" hidden="1" customHeight="1" x14ac:dyDescent="0.3">
      <c r="A118" s="2" t="s">
        <v>205</v>
      </c>
      <c r="B118" s="3" t="s">
        <v>24</v>
      </c>
      <c r="C118" s="3" t="s">
        <v>25</v>
      </c>
      <c r="D118" s="4" t="s">
        <v>26</v>
      </c>
      <c r="E118" s="2">
        <v>530813</v>
      </c>
      <c r="F118" s="6" t="s">
        <v>111</v>
      </c>
      <c r="G118" s="6" t="s">
        <v>220</v>
      </c>
      <c r="H118" s="7"/>
      <c r="I118" s="7"/>
      <c r="J118" s="7"/>
      <c r="K118" s="7"/>
      <c r="L118" s="7"/>
      <c r="M118" s="7"/>
      <c r="N118" s="7">
        <v>1414.49</v>
      </c>
      <c r="O118" s="7"/>
      <c r="P118" s="7"/>
      <c r="Q118" s="7"/>
      <c r="R118" s="7"/>
      <c r="S118" s="7"/>
      <c r="T118" s="111">
        <v>1414.49</v>
      </c>
      <c r="U118" s="7">
        <f t="shared" si="13"/>
        <v>0</v>
      </c>
      <c r="V118" s="135"/>
      <c r="W118" s="7" t="s">
        <v>221</v>
      </c>
    </row>
    <row r="119" spans="1:23" s="8" customFormat="1" ht="204.75" hidden="1" customHeight="1" x14ac:dyDescent="0.3">
      <c r="A119" s="2" t="s">
        <v>205</v>
      </c>
      <c r="B119" s="3" t="s">
        <v>24</v>
      </c>
      <c r="C119" s="3" t="s">
        <v>25</v>
      </c>
      <c r="D119" s="4" t="s">
        <v>26</v>
      </c>
      <c r="E119" s="2">
        <v>530813</v>
      </c>
      <c r="F119" s="6" t="s">
        <v>111</v>
      </c>
      <c r="G119" s="6" t="s">
        <v>222</v>
      </c>
      <c r="H119" s="7"/>
      <c r="I119" s="7"/>
      <c r="J119" s="7"/>
      <c r="K119" s="7"/>
      <c r="L119" s="7"/>
      <c r="M119" s="7">
        <v>157.35</v>
      </c>
      <c r="N119" s="7"/>
      <c r="O119" s="7"/>
      <c r="P119" s="7"/>
      <c r="Q119" s="7"/>
      <c r="R119" s="7"/>
      <c r="S119" s="7"/>
      <c r="T119" s="111">
        <v>157.35</v>
      </c>
      <c r="U119" s="7">
        <f t="shared" si="13"/>
        <v>0</v>
      </c>
      <c r="V119" s="135"/>
      <c r="W119" s="7" t="s">
        <v>223</v>
      </c>
    </row>
    <row r="120" spans="1:23" s="8" customFormat="1" ht="204.75" hidden="1" customHeight="1" x14ac:dyDescent="0.3">
      <c r="A120" s="2" t="s">
        <v>205</v>
      </c>
      <c r="B120" s="3" t="s">
        <v>24</v>
      </c>
      <c r="C120" s="3" t="s">
        <v>25</v>
      </c>
      <c r="D120" s="4" t="s">
        <v>26</v>
      </c>
      <c r="E120" s="2">
        <v>530813</v>
      </c>
      <c r="F120" s="6" t="s">
        <v>111</v>
      </c>
      <c r="G120" s="6" t="s">
        <v>224</v>
      </c>
      <c r="H120" s="7"/>
      <c r="I120" s="7"/>
      <c r="J120" s="7"/>
      <c r="K120" s="7">
        <v>150</v>
      </c>
      <c r="L120" s="7"/>
      <c r="M120" s="7"/>
      <c r="N120" s="7"/>
      <c r="O120" s="7"/>
      <c r="P120" s="7"/>
      <c r="Q120" s="7"/>
      <c r="R120" s="7"/>
      <c r="S120" s="7"/>
      <c r="T120" s="111">
        <v>150</v>
      </c>
      <c r="U120" s="7">
        <f t="shared" si="13"/>
        <v>0</v>
      </c>
      <c r="V120" s="135"/>
      <c r="W120" s="7" t="s">
        <v>225</v>
      </c>
    </row>
    <row r="121" spans="1:23" s="8" customFormat="1" ht="204.75" hidden="1" customHeight="1" x14ac:dyDescent="0.3">
      <c r="A121" s="2" t="s">
        <v>205</v>
      </c>
      <c r="B121" s="3" t="s">
        <v>24</v>
      </c>
      <c r="C121" s="3" t="s">
        <v>25</v>
      </c>
      <c r="D121" s="4" t="s">
        <v>26</v>
      </c>
      <c r="E121" s="2">
        <v>530813</v>
      </c>
      <c r="F121" s="6" t="s">
        <v>111</v>
      </c>
      <c r="G121" s="6" t="s">
        <v>226</v>
      </c>
      <c r="H121" s="7"/>
      <c r="I121" s="7"/>
      <c r="J121" s="7"/>
      <c r="K121" s="7"/>
      <c r="L121" s="7"/>
      <c r="M121" s="7">
        <v>313.60000000000002</v>
      </c>
      <c r="N121" s="7"/>
      <c r="O121" s="7"/>
      <c r="P121" s="7"/>
      <c r="Q121" s="7"/>
      <c r="R121" s="7"/>
      <c r="S121" s="7"/>
      <c r="T121" s="111">
        <v>313.60000000000002</v>
      </c>
      <c r="U121" s="7">
        <f t="shared" si="13"/>
        <v>0</v>
      </c>
      <c r="V121" s="135"/>
      <c r="W121" s="7" t="s">
        <v>227</v>
      </c>
    </row>
    <row r="122" spans="1:23" s="8" customFormat="1" ht="204.75" hidden="1" customHeight="1" x14ac:dyDescent="0.3">
      <c r="A122" s="2" t="s">
        <v>205</v>
      </c>
      <c r="B122" s="3" t="s">
        <v>24</v>
      </c>
      <c r="C122" s="3" t="s">
        <v>25</v>
      </c>
      <c r="D122" s="4" t="s">
        <v>26</v>
      </c>
      <c r="E122" s="2">
        <v>530813</v>
      </c>
      <c r="F122" s="6" t="s">
        <v>111</v>
      </c>
      <c r="G122" s="6" t="s">
        <v>228</v>
      </c>
      <c r="H122" s="7"/>
      <c r="I122" s="7"/>
      <c r="J122" s="7"/>
      <c r="K122" s="7">
        <v>65</v>
      </c>
      <c r="L122" s="7"/>
      <c r="M122" s="7"/>
      <c r="N122" s="7"/>
      <c r="O122" s="7"/>
      <c r="P122" s="7"/>
      <c r="Q122" s="7"/>
      <c r="R122" s="7"/>
      <c r="S122" s="7"/>
      <c r="T122" s="111">
        <v>65</v>
      </c>
      <c r="U122" s="7">
        <f t="shared" si="13"/>
        <v>0</v>
      </c>
      <c r="V122" s="134"/>
      <c r="W122" s="7" t="s">
        <v>225</v>
      </c>
    </row>
    <row r="123" spans="1:23" s="8" customFormat="1" ht="204.75" hidden="1" customHeight="1" x14ac:dyDescent="0.3">
      <c r="A123" s="2" t="s">
        <v>205</v>
      </c>
      <c r="B123" s="3" t="s">
        <v>24</v>
      </c>
      <c r="C123" s="3" t="s">
        <v>25</v>
      </c>
      <c r="D123" s="4" t="s">
        <v>26</v>
      </c>
      <c r="E123" s="2">
        <v>530811</v>
      </c>
      <c r="F123" s="6" t="s">
        <v>122</v>
      </c>
      <c r="G123" s="6" t="s">
        <v>229</v>
      </c>
      <c r="H123" s="7"/>
      <c r="I123" s="7"/>
      <c r="J123" s="7"/>
      <c r="K123" s="7"/>
      <c r="L123" s="7"/>
      <c r="M123" s="7">
        <v>118.82</v>
      </c>
      <c r="N123" s="7"/>
      <c r="O123" s="7"/>
      <c r="P123" s="7"/>
      <c r="Q123" s="7"/>
      <c r="R123" s="7"/>
      <c r="S123" s="7"/>
      <c r="T123" s="111">
        <v>118.82</v>
      </c>
      <c r="U123" s="7">
        <f t="shared" si="13"/>
        <v>0</v>
      </c>
      <c r="V123" s="7">
        <f>+T123-U123</f>
        <v>118.82</v>
      </c>
      <c r="W123" s="7" t="s">
        <v>230</v>
      </c>
    </row>
    <row r="124" spans="1:23" s="8" customFormat="1" ht="204.75" hidden="1" customHeight="1" x14ac:dyDescent="0.3">
      <c r="A124" s="2" t="s">
        <v>205</v>
      </c>
      <c r="B124" s="3" t="s">
        <v>24</v>
      </c>
      <c r="C124" s="3" t="s">
        <v>25</v>
      </c>
      <c r="D124" s="4" t="s">
        <v>26</v>
      </c>
      <c r="E124" s="2">
        <v>530810</v>
      </c>
      <c r="F124" s="6" t="s">
        <v>231</v>
      </c>
      <c r="G124" s="6" t="s">
        <v>232</v>
      </c>
      <c r="H124" s="7"/>
      <c r="I124" s="7"/>
      <c r="J124" s="7"/>
      <c r="K124" s="7"/>
      <c r="L124" s="7"/>
      <c r="M124" s="7"/>
      <c r="N124" s="7">
        <v>432.34</v>
      </c>
      <c r="O124" s="7"/>
      <c r="P124" s="7"/>
      <c r="Q124" s="7"/>
      <c r="R124" s="7"/>
      <c r="S124" s="7"/>
      <c r="T124" s="111">
        <v>432.34</v>
      </c>
      <c r="U124" s="7">
        <f t="shared" si="13"/>
        <v>0</v>
      </c>
      <c r="V124" s="7">
        <f>+T124-U124</f>
        <v>432.34</v>
      </c>
      <c r="W124" s="7" t="s">
        <v>233</v>
      </c>
    </row>
    <row r="125" spans="1:23" s="8" customFormat="1" ht="204.75" hidden="1" customHeight="1" x14ac:dyDescent="0.3">
      <c r="A125" s="2" t="s">
        <v>205</v>
      </c>
      <c r="B125" s="3" t="s">
        <v>24</v>
      </c>
      <c r="C125" s="3" t="s">
        <v>25</v>
      </c>
      <c r="D125" s="4" t="s">
        <v>26</v>
      </c>
      <c r="E125" s="2">
        <v>530805</v>
      </c>
      <c r="F125" s="6" t="s">
        <v>234</v>
      </c>
      <c r="G125" s="6" t="s">
        <v>235</v>
      </c>
      <c r="H125" s="7"/>
      <c r="I125" s="7"/>
      <c r="J125" s="7"/>
      <c r="K125" s="7"/>
      <c r="L125" s="7">
        <v>776.07</v>
      </c>
      <c r="M125" s="7">
        <f>482.2</f>
        <v>482.2</v>
      </c>
      <c r="N125" s="14"/>
      <c r="O125" s="7"/>
      <c r="P125" s="7"/>
      <c r="Q125" s="7"/>
      <c r="R125" s="7"/>
      <c r="S125" s="7"/>
      <c r="T125" s="111">
        <v>1258.27</v>
      </c>
      <c r="U125" s="7">
        <f t="shared" si="13"/>
        <v>0</v>
      </c>
      <c r="V125" s="133">
        <f>+T126-U126</f>
        <v>213.31</v>
      </c>
      <c r="W125" s="7" t="s">
        <v>236</v>
      </c>
    </row>
    <row r="126" spans="1:23" s="8" customFormat="1" ht="204.75" hidden="1" customHeight="1" x14ac:dyDescent="0.3">
      <c r="A126" s="2" t="s">
        <v>205</v>
      </c>
      <c r="B126" s="3" t="s">
        <v>24</v>
      </c>
      <c r="C126" s="3" t="s">
        <v>25</v>
      </c>
      <c r="D126" s="4" t="s">
        <v>26</v>
      </c>
      <c r="E126" s="2">
        <v>530805</v>
      </c>
      <c r="F126" s="6" t="s">
        <v>234</v>
      </c>
      <c r="G126" s="6" t="s">
        <v>237</v>
      </c>
      <c r="H126" s="7"/>
      <c r="I126" s="7"/>
      <c r="J126" s="7"/>
      <c r="K126" s="7"/>
      <c r="L126" s="7"/>
      <c r="M126" s="7"/>
      <c r="N126" s="14">
        <f>496.36-279.41-3.64</f>
        <v>213.31</v>
      </c>
      <c r="O126" s="7"/>
      <c r="P126" s="7"/>
      <c r="Q126" s="7"/>
      <c r="R126" s="7"/>
      <c r="S126" s="7"/>
      <c r="T126" s="111">
        <v>213.31</v>
      </c>
      <c r="U126" s="7">
        <f t="shared" si="13"/>
        <v>0</v>
      </c>
      <c r="V126" s="135"/>
      <c r="W126" s="7" t="s">
        <v>238</v>
      </c>
    </row>
    <row r="127" spans="1:23" s="8" customFormat="1" ht="204.75" hidden="1" customHeight="1" x14ac:dyDescent="0.3">
      <c r="A127" s="2" t="s">
        <v>205</v>
      </c>
      <c r="B127" s="3" t="s">
        <v>24</v>
      </c>
      <c r="C127" s="3" t="s">
        <v>25</v>
      </c>
      <c r="D127" s="4" t="s">
        <v>26</v>
      </c>
      <c r="E127" s="2">
        <v>530805</v>
      </c>
      <c r="F127" s="6" t="s">
        <v>234</v>
      </c>
      <c r="G127" s="6" t="s">
        <v>239</v>
      </c>
      <c r="H127" s="7"/>
      <c r="I127" s="7"/>
      <c r="J127" s="7"/>
      <c r="K127" s="7">
        <v>130</v>
      </c>
      <c r="L127" s="7"/>
      <c r="M127" s="7"/>
      <c r="N127" s="14"/>
      <c r="O127" s="7"/>
      <c r="P127" s="7"/>
      <c r="Q127" s="7"/>
      <c r="R127" s="7"/>
      <c r="S127" s="7"/>
      <c r="T127" s="111">
        <v>130</v>
      </c>
      <c r="U127" s="7">
        <f t="shared" si="13"/>
        <v>0</v>
      </c>
      <c r="V127" s="134"/>
      <c r="W127" s="7" t="s">
        <v>240</v>
      </c>
    </row>
    <row r="128" spans="1:23" s="8" customFormat="1" ht="204.75" hidden="1" customHeight="1" x14ac:dyDescent="0.3">
      <c r="A128" s="2" t="s">
        <v>205</v>
      </c>
      <c r="B128" s="3" t="s">
        <v>24</v>
      </c>
      <c r="C128" s="3" t="s">
        <v>25</v>
      </c>
      <c r="D128" s="4" t="s">
        <v>26</v>
      </c>
      <c r="E128" s="2">
        <v>530804</v>
      </c>
      <c r="F128" s="6" t="s">
        <v>138</v>
      </c>
      <c r="G128" s="6" t="s">
        <v>241</v>
      </c>
      <c r="H128" s="7"/>
      <c r="I128" s="7"/>
      <c r="J128" s="7"/>
      <c r="K128" s="14">
        <v>831.91</v>
      </c>
      <c r="L128" s="6"/>
      <c r="M128" s="7"/>
      <c r="N128" s="7"/>
      <c r="O128" s="7"/>
      <c r="P128" s="7"/>
      <c r="Q128" s="7"/>
      <c r="R128" s="7"/>
      <c r="S128" s="7"/>
      <c r="T128" s="111">
        <v>831.91</v>
      </c>
      <c r="U128" s="7">
        <f t="shared" si="13"/>
        <v>0</v>
      </c>
      <c r="V128" s="133">
        <f>+T129-U129</f>
        <v>231.93</v>
      </c>
      <c r="W128" s="7" t="s">
        <v>242</v>
      </c>
    </row>
    <row r="129" spans="1:23" s="8" customFormat="1" ht="204.75" hidden="1" customHeight="1" x14ac:dyDescent="0.3">
      <c r="A129" s="2" t="s">
        <v>205</v>
      </c>
      <c r="B129" s="3" t="s">
        <v>24</v>
      </c>
      <c r="C129" s="3" t="s">
        <v>25</v>
      </c>
      <c r="D129" s="4" t="s">
        <v>26</v>
      </c>
      <c r="E129" s="2">
        <v>530804</v>
      </c>
      <c r="F129" s="6" t="s">
        <v>138</v>
      </c>
      <c r="G129" s="6" t="s">
        <v>243</v>
      </c>
      <c r="H129" s="7"/>
      <c r="I129" s="7"/>
      <c r="J129" s="7"/>
      <c r="K129" s="14"/>
      <c r="L129" s="6"/>
      <c r="M129" s="7"/>
      <c r="N129" s="7">
        <f>348.53-116.6</f>
        <v>231.92999999999998</v>
      </c>
      <c r="O129" s="7"/>
      <c r="P129" s="7"/>
      <c r="Q129" s="7"/>
      <c r="R129" s="7"/>
      <c r="S129" s="7"/>
      <c r="T129" s="111">
        <v>231.93</v>
      </c>
      <c r="U129" s="7">
        <f t="shared" si="13"/>
        <v>0</v>
      </c>
      <c r="V129" s="135"/>
      <c r="W129" s="7" t="s">
        <v>244</v>
      </c>
    </row>
    <row r="130" spans="1:23" s="8" customFormat="1" ht="204.75" hidden="1" customHeight="1" x14ac:dyDescent="0.3">
      <c r="A130" s="2" t="s">
        <v>205</v>
      </c>
      <c r="B130" s="3" t="s">
        <v>24</v>
      </c>
      <c r="C130" s="3" t="s">
        <v>25</v>
      </c>
      <c r="D130" s="4" t="s">
        <v>26</v>
      </c>
      <c r="E130" s="2">
        <v>530804</v>
      </c>
      <c r="F130" s="6" t="s">
        <v>138</v>
      </c>
      <c r="G130" s="6" t="s">
        <v>245</v>
      </c>
      <c r="H130" s="7"/>
      <c r="I130" s="7"/>
      <c r="J130" s="7"/>
      <c r="K130" s="7">
        <v>3268.15</v>
      </c>
      <c r="L130" s="14"/>
      <c r="M130" s="7"/>
      <c r="N130" s="7"/>
      <c r="O130" s="7"/>
      <c r="P130" s="7"/>
      <c r="Q130" s="7"/>
      <c r="R130" s="7"/>
      <c r="S130" s="7"/>
      <c r="T130" s="111">
        <v>3268.15</v>
      </c>
      <c r="U130" s="7">
        <f t="shared" si="13"/>
        <v>0</v>
      </c>
      <c r="V130" s="134"/>
      <c r="W130" s="7" t="s">
        <v>83</v>
      </c>
    </row>
    <row r="131" spans="1:23" s="8" customFormat="1" ht="204.75" hidden="1" customHeight="1" x14ac:dyDescent="0.3">
      <c r="A131" s="2" t="s">
        <v>205</v>
      </c>
      <c r="B131" s="3" t="s">
        <v>24</v>
      </c>
      <c r="C131" s="3" t="s">
        <v>25</v>
      </c>
      <c r="D131" s="4" t="s">
        <v>26</v>
      </c>
      <c r="E131" s="2">
        <v>530803</v>
      </c>
      <c r="F131" s="6" t="s">
        <v>140</v>
      </c>
      <c r="G131" s="6" t="s">
        <v>246</v>
      </c>
      <c r="H131" s="7"/>
      <c r="I131" s="7"/>
      <c r="J131" s="7"/>
      <c r="K131" s="7">
        <f>2678.57+321.43</f>
        <v>3000</v>
      </c>
      <c r="L131" s="7"/>
      <c r="M131" s="7"/>
      <c r="N131" s="7"/>
      <c r="O131" s="7"/>
      <c r="P131" s="7"/>
      <c r="Q131" s="7"/>
      <c r="R131" s="7"/>
      <c r="S131" s="7"/>
      <c r="T131" s="111">
        <v>3000</v>
      </c>
      <c r="U131" s="7">
        <f t="shared" si="13"/>
        <v>0</v>
      </c>
      <c r="V131" s="7">
        <f>+T131-U131</f>
        <v>3000</v>
      </c>
      <c r="W131" s="7" t="s">
        <v>247</v>
      </c>
    </row>
    <row r="132" spans="1:23" s="8" customFormat="1" ht="204.75" hidden="1" customHeight="1" x14ac:dyDescent="0.3">
      <c r="A132" s="2" t="s">
        <v>205</v>
      </c>
      <c r="B132" s="3" t="s">
        <v>24</v>
      </c>
      <c r="C132" s="3" t="s">
        <v>25</v>
      </c>
      <c r="D132" s="4" t="s">
        <v>26</v>
      </c>
      <c r="E132" s="2">
        <v>530803</v>
      </c>
      <c r="F132" s="6" t="s">
        <v>140</v>
      </c>
      <c r="G132" s="6" t="s">
        <v>246</v>
      </c>
      <c r="H132" s="7"/>
      <c r="I132" s="7"/>
      <c r="J132" s="7"/>
      <c r="K132" s="7"/>
      <c r="L132" s="7"/>
      <c r="M132" s="7"/>
      <c r="N132" s="7"/>
      <c r="O132" s="7"/>
      <c r="P132" s="7"/>
      <c r="Q132" s="7">
        <v>2678.57</v>
      </c>
      <c r="R132" s="7">
        <v>321.43</v>
      </c>
      <c r="S132" s="7"/>
      <c r="T132" s="111">
        <v>3000</v>
      </c>
      <c r="U132" s="7">
        <f>SUBTOTAL(9,H132:S132)</f>
        <v>0</v>
      </c>
      <c r="V132" s="7">
        <f>+T132-U132</f>
        <v>3000</v>
      </c>
      <c r="W132" s="7" t="s">
        <v>500</v>
      </c>
    </row>
    <row r="133" spans="1:23" s="8" customFormat="1" ht="204.75" hidden="1" customHeight="1" x14ac:dyDescent="0.3">
      <c r="A133" s="2" t="s">
        <v>205</v>
      </c>
      <c r="B133" s="3" t="s">
        <v>24</v>
      </c>
      <c r="C133" s="3" t="s">
        <v>25</v>
      </c>
      <c r="D133" s="4" t="s">
        <v>26</v>
      </c>
      <c r="E133" s="2">
        <v>530802</v>
      </c>
      <c r="F133" s="6" t="s">
        <v>248</v>
      </c>
      <c r="G133" s="6" t="s">
        <v>249</v>
      </c>
      <c r="H133" s="7"/>
      <c r="I133" s="7"/>
      <c r="J133" s="7"/>
      <c r="K133" s="7"/>
      <c r="L133" s="7"/>
      <c r="M133" s="7"/>
      <c r="N133" s="7"/>
      <c r="O133" s="7">
        <f>1241.21+2200.56</f>
        <v>3441.77</v>
      </c>
      <c r="P133" s="7"/>
      <c r="Q133" s="7"/>
      <c r="R133" s="7"/>
      <c r="S133" s="7"/>
      <c r="T133" s="111">
        <v>3441.77</v>
      </c>
      <c r="U133" s="7">
        <f t="shared" si="13"/>
        <v>0</v>
      </c>
      <c r="V133" s="7">
        <f>+T133-U133</f>
        <v>3441.77</v>
      </c>
      <c r="W133" s="7" t="s">
        <v>250</v>
      </c>
    </row>
    <row r="134" spans="1:23" s="8" customFormat="1" ht="204.75" hidden="1" customHeight="1" x14ac:dyDescent="0.3">
      <c r="A134" s="2" t="s">
        <v>205</v>
      </c>
      <c r="B134" s="3" t="s">
        <v>24</v>
      </c>
      <c r="C134" s="3" t="s">
        <v>25</v>
      </c>
      <c r="D134" s="4" t="s">
        <v>26</v>
      </c>
      <c r="E134" s="2">
        <v>530704</v>
      </c>
      <c r="F134" s="6" t="s">
        <v>146</v>
      </c>
      <c r="G134" s="6" t="s">
        <v>251</v>
      </c>
      <c r="H134" s="7"/>
      <c r="I134" s="7"/>
      <c r="J134" s="7"/>
      <c r="K134" s="7"/>
      <c r="L134" s="7"/>
      <c r="M134" s="7"/>
      <c r="N134" s="7">
        <v>333.17</v>
      </c>
      <c r="O134" s="7"/>
      <c r="P134" s="7"/>
      <c r="Q134" s="7"/>
      <c r="R134" s="7"/>
      <c r="S134" s="7"/>
      <c r="T134" s="111">
        <v>333.17</v>
      </c>
      <c r="U134" s="7">
        <f t="shared" si="13"/>
        <v>0</v>
      </c>
      <c r="V134" s="133">
        <f>+T134-U134+T135-U135</f>
        <v>433.16</v>
      </c>
      <c r="W134" s="7" t="s">
        <v>221</v>
      </c>
    </row>
    <row r="135" spans="1:23" s="8" customFormat="1" ht="204.75" hidden="1" customHeight="1" x14ac:dyDescent="0.3">
      <c r="A135" s="2" t="s">
        <v>205</v>
      </c>
      <c r="B135" s="3" t="s">
        <v>24</v>
      </c>
      <c r="C135" s="3" t="s">
        <v>25</v>
      </c>
      <c r="D135" s="4" t="s">
        <v>26</v>
      </c>
      <c r="E135" s="2">
        <v>530704</v>
      </c>
      <c r="F135" s="6" t="s">
        <v>146</v>
      </c>
      <c r="G135" s="6" t="s">
        <v>252</v>
      </c>
      <c r="H135" s="7"/>
      <c r="I135" s="7"/>
      <c r="J135" s="7"/>
      <c r="K135" s="7"/>
      <c r="L135" s="7"/>
      <c r="M135" s="7">
        <v>99.99</v>
      </c>
      <c r="N135" s="7"/>
      <c r="O135" s="7"/>
      <c r="P135" s="7"/>
      <c r="Q135" s="7"/>
      <c r="R135" s="7"/>
      <c r="S135" s="7"/>
      <c r="T135" s="111">
        <v>99.99</v>
      </c>
      <c r="U135" s="7">
        <f t="shared" si="13"/>
        <v>0</v>
      </c>
      <c r="V135" s="134"/>
      <c r="W135" s="7" t="s">
        <v>253</v>
      </c>
    </row>
    <row r="136" spans="1:23" s="8" customFormat="1" ht="204.75" hidden="1" customHeight="1" x14ac:dyDescent="0.3">
      <c r="A136" s="2" t="s">
        <v>205</v>
      </c>
      <c r="B136" s="3" t="s">
        <v>24</v>
      </c>
      <c r="C136" s="3" t="s">
        <v>25</v>
      </c>
      <c r="D136" s="4" t="s">
        <v>26</v>
      </c>
      <c r="E136" s="2">
        <v>530502</v>
      </c>
      <c r="F136" s="6" t="s">
        <v>254</v>
      </c>
      <c r="G136" s="6" t="s">
        <v>255</v>
      </c>
      <c r="H136" s="6"/>
      <c r="I136" s="7">
        <f>2592+311.04</f>
        <v>2903.04</v>
      </c>
      <c r="J136" s="7">
        <f>1296+155.52+1244.16</f>
        <v>2695.6800000000003</v>
      </c>
      <c r="K136" s="7">
        <f>1296+155.52+10368</f>
        <v>11819.52</v>
      </c>
      <c r="L136" s="7"/>
      <c r="M136" s="7"/>
      <c r="N136" s="7"/>
      <c r="O136" s="7"/>
      <c r="P136" s="7"/>
      <c r="Q136" s="7"/>
      <c r="R136" s="7"/>
      <c r="S136" s="7"/>
      <c r="T136" s="111">
        <v>17418.240000000002</v>
      </c>
      <c r="U136" s="7">
        <f t="shared" si="13"/>
        <v>0</v>
      </c>
      <c r="V136" s="7">
        <f>+T136-U136</f>
        <v>17418.240000000002</v>
      </c>
      <c r="W136" s="7" t="s">
        <v>256</v>
      </c>
    </row>
    <row r="137" spans="1:23" s="8" customFormat="1" ht="204.75" hidden="1" customHeight="1" x14ac:dyDescent="0.3">
      <c r="A137" s="2" t="s">
        <v>205</v>
      </c>
      <c r="B137" s="3" t="s">
        <v>24</v>
      </c>
      <c r="C137" s="3" t="s">
        <v>25</v>
      </c>
      <c r="D137" s="4" t="s">
        <v>26</v>
      </c>
      <c r="E137" s="2">
        <v>530405</v>
      </c>
      <c r="F137" s="6" t="s">
        <v>109</v>
      </c>
      <c r="G137" s="6" t="s">
        <v>257</v>
      </c>
      <c r="H137" s="7"/>
      <c r="I137" s="7"/>
      <c r="J137" s="7"/>
      <c r="K137" s="7">
        <f>2487.03+298.44</f>
        <v>2785.4700000000003</v>
      </c>
      <c r="L137" s="7"/>
      <c r="M137" s="7"/>
      <c r="N137" s="7"/>
      <c r="O137" s="7"/>
      <c r="P137" s="7"/>
      <c r="Q137" s="7"/>
      <c r="R137" s="7"/>
      <c r="S137" s="7"/>
      <c r="T137" s="111">
        <v>2785.47</v>
      </c>
      <c r="U137" s="7">
        <f t="shared" si="13"/>
        <v>0</v>
      </c>
      <c r="V137" s="133">
        <f>+T137-U137+T138-U138</f>
        <v>3285.47</v>
      </c>
      <c r="W137" s="7" t="s">
        <v>218</v>
      </c>
    </row>
    <row r="138" spans="1:23" s="8" customFormat="1" ht="204.75" hidden="1" customHeight="1" x14ac:dyDescent="0.3">
      <c r="A138" s="2" t="s">
        <v>205</v>
      </c>
      <c r="B138" s="3" t="s">
        <v>24</v>
      </c>
      <c r="C138" s="3" t="s">
        <v>25</v>
      </c>
      <c r="D138" s="4" t="s">
        <v>26</v>
      </c>
      <c r="E138" s="2">
        <v>530405</v>
      </c>
      <c r="F138" s="6" t="s">
        <v>109</v>
      </c>
      <c r="G138" s="6" t="s">
        <v>258</v>
      </c>
      <c r="H138" s="7"/>
      <c r="I138" s="7"/>
      <c r="J138" s="7"/>
      <c r="K138" s="7">
        <f>446.43+53.57</f>
        <v>500</v>
      </c>
      <c r="L138" s="7"/>
      <c r="M138" s="7"/>
      <c r="N138" s="7"/>
      <c r="O138" s="7"/>
      <c r="P138" s="7"/>
      <c r="Q138" s="7"/>
      <c r="R138" s="7"/>
      <c r="S138" s="7"/>
      <c r="T138" s="111">
        <v>500</v>
      </c>
      <c r="U138" s="7">
        <f t="shared" si="13"/>
        <v>0</v>
      </c>
      <c r="V138" s="134"/>
      <c r="W138" s="7" t="s">
        <v>73</v>
      </c>
    </row>
    <row r="139" spans="1:23" s="8" customFormat="1" ht="204.75" hidden="1" customHeight="1" x14ac:dyDescent="0.3">
      <c r="A139" s="2" t="s">
        <v>205</v>
      </c>
      <c r="B139" s="3" t="s">
        <v>24</v>
      </c>
      <c r="C139" s="3" t="s">
        <v>25</v>
      </c>
      <c r="D139" s="4" t="s">
        <v>26</v>
      </c>
      <c r="E139" s="2">
        <v>530405</v>
      </c>
      <c r="F139" s="6" t="s">
        <v>109</v>
      </c>
      <c r="G139" s="6" t="s">
        <v>533</v>
      </c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>
        <v>100.02</v>
      </c>
      <c r="S139" s="7"/>
      <c r="T139" s="111">
        <v>100.02</v>
      </c>
      <c r="U139" s="7"/>
      <c r="V139" s="109">
        <f t="shared" ref="V139" si="14">+T139-U139</f>
        <v>100.02</v>
      </c>
      <c r="W139" s="112"/>
    </row>
    <row r="140" spans="1:23" s="8" customFormat="1" ht="204.75" hidden="1" customHeight="1" x14ac:dyDescent="0.3">
      <c r="A140" s="2" t="s">
        <v>205</v>
      </c>
      <c r="B140" s="3" t="s">
        <v>24</v>
      </c>
      <c r="C140" s="3" t="s">
        <v>25</v>
      </c>
      <c r="D140" s="4" t="s">
        <v>26</v>
      </c>
      <c r="E140" s="2">
        <v>530404</v>
      </c>
      <c r="F140" s="6" t="s">
        <v>153</v>
      </c>
      <c r="G140" s="6" t="s">
        <v>259</v>
      </c>
      <c r="H140" s="7"/>
      <c r="I140" s="7"/>
      <c r="J140" s="7"/>
      <c r="K140" s="7"/>
      <c r="L140" s="7"/>
      <c r="M140" s="7">
        <v>229.6</v>
      </c>
      <c r="N140" s="7"/>
      <c r="O140" s="7"/>
      <c r="P140" s="7"/>
      <c r="Q140" s="7"/>
      <c r="R140" s="7"/>
      <c r="S140" s="7"/>
      <c r="T140" s="111">
        <v>229.6</v>
      </c>
      <c r="U140" s="7">
        <f t="shared" si="13"/>
        <v>0</v>
      </c>
      <c r="V140" s="133">
        <f>+T140-U140+T141-U141+T142-U142+T143-U143</f>
        <v>3682.36</v>
      </c>
      <c r="W140" s="7" t="s">
        <v>260</v>
      </c>
    </row>
    <row r="141" spans="1:23" s="8" customFormat="1" ht="204.75" hidden="1" customHeight="1" x14ac:dyDescent="0.3">
      <c r="A141" s="2" t="s">
        <v>205</v>
      </c>
      <c r="B141" s="3" t="s">
        <v>24</v>
      </c>
      <c r="C141" s="3" t="s">
        <v>25</v>
      </c>
      <c r="D141" s="4" t="s">
        <v>26</v>
      </c>
      <c r="E141" s="2">
        <v>530404</v>
      </c>
      <c r="F141" s="6" t="s">
        <v>153</v>
      </c>
      <c r="G141" s="6" t="s">
        <v>261</v>
      </c>
      <c r="H141" s="7"/>
      <c r="I141" s="7"/>
      <c r="J141" s="7"/>
      <c r="K141" s="7"/>
      <c r="L141" s="7"/>
      <c r="M141" s="7">
        <v>47.4</v>
      </c>
      <c r="N141" s="7"/>
      <c r="O141" s="7"/>
      <c r="P141" s="7"/>
      <c r="Q141" s="7"/>
      <c r="R141" s="7"/>
      <c r="S141" s="7"/>
      <c r="T141" s="111">
        <v>47.4</v>
      </c>
      <c r="U141" s="7">
        <f t="shared" si="13"/>
        <v>0</v>
      </c>
      <c r="V141" s="135"/>
      <c r="W141" s="7" t="s">
        <v>223</v>
      </c>
    </row>
    <row r="142" spans="1:23" s="8" customFormat="1" ht="204.75" hidden="1" customHeight="1" x14ac:dyDescent="0.3">
      <c r="A142" s="2" t="s">
        <v>205</v>
      </c>
      <c r="B142" s="3" t="s">
        <v>24</v>
      </c>
      <c r="C142" s="3" t="s">
        <v>25</v>
      </c>
      <c r="D142" s="4" t="s">
        <v>26</v>
      </c>
      <c r="E142" s="2">
        <v>530404</v>
      </c>
      <c r="F142" s="6" t="s">
        <v>153</v>
      </c>
      <c r="G142" s="6" t="s">
        <v>262</v>
      </c>
      <c r="H142" s="7"/>
      <c r="I142" s="7"/>
      <c r="J142" s="7"/>
      <c r="K142" s="7"/>
      <c r="L142" s="7">
        <f>2770.52-165.16</f>
        <v>2605.36</v>
      </c>
      <c r="M142" s="7"/>
      <c r="N142" s="7"/>
      <c r="O142" s="7"/>
      <c r="P142" s="7"/>
      <c r="Q142" s="7"/>
      <c r="R142" s="7"/>
      <c r="S142" s="7"/>
      <c r="T142" s="111">
        <v>2605.36</v>
      </c>
      <c r="U142" s="7">
        <f t="shared" si="13"/>
        <v>0</v>
      </c>
      <c r="V142" s="135"/>
      <c r="W142" s="7" t="s">
        <v>62</v>
      </c>
    </row>
    <row r="143" spans="1:23" s="8" customFormat="1" ht="204.75" hidden="1" customHeight="1" x14ac:dyDescent="0.3">
      <c r="A143" s="2" t="s">
        <v>205</v>
      </c>
      <c r="B143" s="3" t="s">
        <v>24</v>
      </c>
      <c r="C143" s="3" t="s">
        <v>25</v>
      </c>
      <c r="D143" s="4" t="s">
        <v>26</v>
      </c>
      <c r="E143" s="2">
        <v>530404</v>
      </c>
      <c r="F143" s="6" t="s">
        <v>153</v>
      </c>
      <c r="G143" s="6" t="s">
        <v>517</v>
      </c>
      <c r="H143" s="7"/>
      <c r="I143" s="7"/>
      <c r="J143" s="7"/>
      <c r="K143" s="7"/>
      <c r="L143" s="7"/>
      <c r="M143" s="7"/>
      <c r="N143" s="7"/>
      <c r="O143" s="7"/>
      <c r="P143" s="7"/>
      <c r="Q143" s="7">
        <f>600+200</f>
        <v>800</v>
      </c>
      <c r="R143" s="7"/>
      <c r="S143" s="7"/>
      <c r="T143" s="111">
        <v>800</v>
      </c>
      <c r="U143" s="7"/>
      <c r="V143" s="134"/>
      <c r="W143" s="7"/>
    </row>
    <row r="144" spans="1:23" s="8" customFormat="1" ht="204.75" hidden="1" customHeight="1" x14ac:dyDescent="0.3">
      <c r="A144" s="2" t="s">
        <v>205</v>
      </c>
      <c r="B144" s="3" t="s">
        <v>24</v>
      </c>
      <c r="C144" s="3" t="s">
        <v>25</v>
      </c>
      <c r="D144" s="4" t="s">
        <v>26</v>
      </c>
      <c r="E144" s="2">
        <v>530403</v>
      </c>
      <c r="F144" s="6" t="s">
        <v>263</v>
      </c>
      <c r="G144" s="6" t="s">
        <v>264</v>
      </c>
      <c r="H144" s="7"/>
      <c r="I144" s="7"/>
      <c r="J144" s="7"/>
      <c r="K144" s="7"/>
      <c r="L144" s="7"/>
      <c r="M144" s="7">
        <v>150</v>
      </c>
      <c r="N144" s="7"/>
      <c r="O144" s="7"/>
      <c r="P144" s="7"/>
      <c r="Q144" s="7"/>
      <c r="R144" s="7"/>
      <c r="S144" s="7"/>
      <c r="T144" s="111">
        <v>150</v>
      </c>
      <c r="U144" s="7">
        <f t="shared" si="13"/>
        <v>0</v>
      </c>
      <c r="V144" s="133">
        <f>+T144-U144+T145-U145+T146-U146</f>
        <v>700</v>
      </c>
      <c r="W144" s="7" t="s">
        <v>265</v>
      </c>
    </row>
    <row r="145" spans="1:24" s="8" customFormat="1" ht="204.75" hidden="1" customHeight="1" x14ac:dyDescent="0.3">
      <c r="A145" s="2" t="s">
        <v>205</v>
      </c>
      <c r="B145" s="3" t="s">
        <v>24</v>
      </c>
      <c r="C145" s="3" t="s">
        <v>25</v>
      </c>
      <c r="D145" s="4" t="s">
        <v>26</v>
      </c>
      <c r="E145" s="2">
        <v>530403</v>
      </c>
      <c r="F145" s="6" t="s">
        <v>263</v>
      </c>
      <c r="G145" s="6" t="s">
        <v>266</v>
      </c>
      <c r="H145" s="7"/>
      <c r="I145" s="7"/>
      <c r="J145" s="7"/>
      <c r="K145" s="7"/>
      <c r="L145" s="7"/>
      <c r="M145" s="7"/>
      <c r="N145" s="7"/>
      <c r="O145" s="7">
        <v>150</v>
      </c>
      <c r="P145" s="7"/>
      <c r="Q145" s="7"/>
      <c r="R145" s="7"/>
      <c r="S145" s="7"/>
      <c r="T145" s="111">
        <v>150</v>
      </c>
      <c r="U145" s="7">
        <f t="shared" si="13"/>
        <v>0</v>
      </c>
      <c r="V145" s="135"/>
      <c r="W145" s="7" t="s">
        <v>267</v>
      </c>
    </row>
    <row r="146" spans="1:24" s="8" customFormat="1" ht="204.75" hidden="1" customHeight="1" x14ac:dyDescent="0.3">
      <c r="A146" s="2" t="s">
        <v>205</v>
      </c>
      <c r="B146" s="3" t="s">
        <v>24</v>
      </c>
      <c r="C146" s="3" t="s">
        <v>25</v>
      </c>
      <c r="D146" s="4" t="s">
        <v>26</v>
      </c>
      <c r="E146" s="2">
        <v>530403</v>
      </c>
      <c r="F146" s="6" t="s">
        <v>263</v>
      </c>
      <c r="G146" s="6" t="s">
        <v>518</v>
      </c>
      <c r="H146" s="7"/>
      <c r="I146" s="7"/>
      <c r="J146" s="7"/>
      <c r="K146" s="7"/>
      <c r="L146" s="7"/>
      <c r="M146" s="7"/>
      <c r="N146" s="7"/>
      <c r="O146" s="7"/>
      <c r="P146" s="7"/>
      <c r="Q146" s="7">
        <f>269.03+130.97</f>
        <v>400</v>
      </c>
      <c r="R146" s="7"/>
      <c r="S146" s="7"/>
      <c r="T146" s="111">
        <v>400</v>
      </c>
      <c r="U146" s="7"/>
      <c r="V146" s="134"/>
      <c r="W146" s="7"/>
    </row>
    <row r="147" spans="1:24" s="8" customFormat="1" ht="204.75" hidden="1" customHeight="1" x14ac:dyDescent="0.3">
      <c r="A147" s="2" t="s">
        <v>205</v>
      </c>
      <c r="B147" s="3" t="s">
        <v>24</v>
      </c>
      <c r="C147" s="3" t="s">
        <v>25</v>
      </c>
      <c r="D147" s="4" t="s">
        <v>26</v>
      </c>
      <c r="E147" s="2">
        <v>530225</v>
      </c>
      <c r="F147" s="6" t="s">
        <v>268</v>
      </c>
      <c r="G147" s="6" t="s">
        <v>269</v>
      </c>
      <c r="H147" s="7"/>
      <c r="I147" s="7"/>
      <c r="J147" s="7"/>
      <c r="K147" s="7">
        <f>600-227.8</f>
        <v>372.2</v>
      </c>
      <c r="L147" s="7"/>
      <c r="M147" s="7"/>
      <c r="N147" s="7"/>
      <c r="O147" s="7"/>
      <c r="P147" s="7"/>
      <c r="Q147" s="7"/>
      <c r="R147" s="7"/>
      <c r="S147" s="7"/>
      <c r="T147" s="111">
        <v>372.2</v>
      </c>
      <c r="U147" s="7">
        <f t="shared" si="13"/>
        <v>0</v>
      </c>
      <c r="V147" s="7">
        <f t="shared" ref="V147:V156" si="15">+T147-U147</f>
        <v>372.2</v>
      </c>
      <c r="W147" s="7" t="s">
        <v>270</v>
      </c>
    </row>
    <row r="148" spans="1:24" s="8" customFormat="1" ht="204.75" hidden="1" customHeight="1" x14ac:dyDescent="0.3">
      <c r="A148" s="2" t="s">
        <v>205</v>
      </c>
      <c r="B148" s="3" t="s">
        <v>24</v>
      </c>
      <c r="C148" s="3" t="s">
        <v>25</v>
      </c>
      <c r="D148" s="4" t="s">
        <v>26</v>
      </c>
      <c r="E148" s="2">
        <v>530208</v>
      </c>
      <c r="F148" s="6" t="s">
        <v>159</v>
      </c>
      <c r="G148" s="6" t="s">
        <v>461</v>
      </c>
      <c r="H148" s="7"/>
      <c r="I148" s="7"/>
      <c r="J148" s="7"/>
      <c r="K148" s="7"/>
      <c r="L148" s="7"/>
      <c r="M148" s="7"/>
      <c r="N148" s="7"/>
      <c r="O148" s="7"/>
      <c r="P148" s="7"/>
      <c r="Q148" s="7">
        <v>350</v>
      </c>
      <c r="R148" s="7"/>
      <c r="S148" s="7"/>
      <c r="T148" s="111">
        <v>350</v>
      </c>
      <c r="U148" s="7">
        <v>350</v>
      </c>
      <c r="V148" s="7">
        <f t="shared" si="15"/>
        <v>0</v>
      </c>
      <c r="W148" s="7" t="s">
        <v>497</v>
      </c>
    </row>
    <row r="149" spans="1:24" s="8" customFormat="1" ht="204.75" hidden="1" customHeight="1" x14ac:dyDescent="0.3">
      <c r="A149" s="2" t="s">
        <v>205</v>
      </c>
      <c r="B149" s="3" t="s">
        <v>24</v>
      </c>
      <c r="C149" s="3" t="s">
        <v>25</v>
      </c>
      <c r="D149" s="4" t="s">
        <v>26</v>
      </c>
      <c r="E149" s="2">
        <v>530204</v>
      </c>
      <c r="F149" s="6" t="s">
        <v>164</v>
      </c>
      <c r="G149" s="6" t="s">
        <v>271</v>
      </c>
      <c r="H149" s="7"/>
      <c r="I149" s="7"/>
      <c r="J149" s="7"/>
      <c r="K149" s="7"/>
      <c r="L149" s="7"/>
      <c r="M149" s="7"/>
      <c r="N149" s="7"/>
      <c r="O149" s="7">
        <v>628.67999999999995</v>
      </c>
      <c r="P149" s="7"/>
      <c r="Q149" s="7"/>
      <c r="R149" s="7"/>
      <c r="S149" s="7"/>
      <c r="T149" s="111">
        <v>628.67999999999995</v>
      </c>
      <c r="U149" s="7">
        <f t="shared" si="13"/>
        <v>0</v>
      </c>
      <c r="V149" s="7">
        <f t="shared" si="15"/>
        <v>628.67999999999995</v>
      </c>
      <c r="W149" s="7" t="s">
        <v>449</v>
      </c>
    </row>
    <row r="150" spans="1:24" s="8" customFormat="1" ht="204.75" hidden="1" customHeight="1" x14ac:dyDescent="0.3">
      <c r="A150" s="2" t="s">
        <v>205</v>
      </c>
      <c r="B150" s="3" t="s">
        <v>24</v>
      </c>
      <c r="C150" s="3" t="s">
        <v>25</v>
      </c>
      <c r="D150" s="4" t="s">
        <v>26</v>
      </c>
      <c r="E150" s="2">
        <v>530203</v>
      </c>
      <c r="F150" s="6" t="s">
        <v>157</v>
      </c>
      <c r="G150" s="6" t="s">
        <v>272</v>
      </c>
      <c r="H150" s="7"/>
      <c r="I150" s="7"/>
      <c r="J150" s="7"/>
      <c r="K150" s="7"/>
      <c r="L150" s="7"/>
      <c r="M150" s="7"/>
      <c r="N150" s="7">
        <f>200-109.45</f>
        <v>90.55</v>
      </c>
      <c r="O150" s="7"/>
      <c r="P150" s="7"/>
      <c r="Q150" s="7"/>
      <c r="R150" s="7"/>
      <c r="S150" s="7"/>
      <c r="T150" s="111">
        <v>90.55</v>
      </c>
      <c r="U150" s="7">
        <f t="shared" si="13"/>
        <v>0</v>
      </c>
      <c r="V150" s="7">
        <f t="shared" si="15"/>
        <v>90.55</v>
      </c>
      <c r="W150" s="7" t="s">
        <v>273</v>
      </c>
    </row>
    <row r="151" spans="1:24" ht="204.75" hidden="1" customHeight="1" x14ac:dyDescent="0.3">
      <c r="A151" s="9" t="s">
        <v>205</v>
      </c>
      <c r="B151" s="10" t="s">
        <v>24</v>
      </c>
      <c r="C151" s="10" t="s">
        <v>25</v>
      </c>
      <c r="D151" s="11" t="s">
        <v>26</v>
      </c>
      <c r="E151" s="9">
        <v>530301</v>
      </c>
      <c r="F151" s="12" t="s">
        <v>274</v>
      </c>
      <c r="G151" s="12" t="s">
        <v>275</v>
      </c>
      <c r="H151" s="13"/>
      <c r="I151" s="13"/>
      <c r="J151" s="13"/>
      <c r="K151" s="13"/>
      <c r="L151" s="13"/>
      <c r="M151" s="13"/>
      <c r="N151" s="13">
        <v>65.22</v>
      </c>
      <c r="O151" s="13"/>
      <c r="P151" s="13"/>
      <c r="Q151" s="13">
        <f>49.78+30.22</f>
        <v>80</v>
      </c>
      <c r="R151" s="13"/>
      <c r="S151" s="13"/>
      <c r="T151" s="111">
        <v>145.22</v>
      </c>
      <c r="U151" s="13">
        <f t="shared" si="13"/>
        <v>0</v>
      </c>
      <c r="V151" s="13">
        <f t="shared" si="15"/>
        <v>145.22</v>
      </c>
      <c r="W151" s="13" t="s">
        <v>503</v>
      </c>
      <c r="X151" s="106" t="s">
        <v>532</v>
      </c>
    </row>
    <row r="152" spans="1:24" ht="204.75" hidden="1" customHeight="1" x14ac:dyDescent="0.3">
      <c r="A152" s="9" t="s">
        <v>205</v>
      </c>
      <c r="B152" s="10" t="s">
        <v>24</v>
      </c>
      <c r="C152" s="10" t="s">
        <v>25</v>
      </c>
      <c r="D152" s="11" t="s">
        <v>26</v>
      </c>
      <c r="E152" s="9">
        <v>530303</v>
      </c>
      <c r="F152" s="12" t="s">
        <v>162</v>
      </c>
      <c r="G152" s="12" t="s">
        <v>162</v>
      </c>
      <c r="H152" s="13"/>
      <c r="I152" s="13">
        <v>159.13</v>
      </c>
      <c r="J152" s="13"/>
      <c r="K152" s="13">
        <v>393.71</v>
      </c>
      <c r="L152" s="13">
        <v>240</v>
      </c>
      <c r="M152" s="13">
        <f>1287.16-734.19</f>
        <v>552.97</v>
      </c>
      <c r="N152" s="13"/>
      <c r="O152" s="13"/>
      <c r="P152" s="13"/>
      <c r="Q152" s="13">
        <v>400</v>
      </c>
      <c r="R152" s="13"/>
      <c r="S152" s="13"/>
      <c r="T152" s="111">
        <v>1745.81</v>
      </c>
      <c r="U152" s="13">
        <f>SUBTOTAL(9,H152:S152)-400</f>
        <v>-400</v>
      </c>
      <c r="V152" s="13">
        <f t="shared" si="15"/>
        <v>2145.81</v>
      </c>
      <c r="W152" s="13" t="s">
        <v>276</v>
      </c>
    </row>
    <row r="153" spans="1:24" ht="204.75" hidden="1" customHeight="1" x14ac:dyDescent="0.3">
      <c r="A153" s="9" t="s">
        <v>205</v>
      </c>
      <c r="B153" s="10" t="s">
        <v>24</v>
      </c>
      <c r="C153" s="10" t="s">
        <v>25</v>
      </c>
      <c r="D153" s="11" t="s">
        <v>26</v>
      </c>
      <c r="E153" s="9">
        <v>570102</v>
      </c>
      <c r="F153" s="12" t="s">
        <v>169</v>
      </c>
      <c r="G153" s="12" t="s">
        <v>277</v>
      </c>
      <c r="H153" s="13"/>
      <c r="I153" s="13"/>
      <c r="J153" s="13">
        <v>298.18</v>
      </c>
      <c r="K153" s="13">
        <v>215.04</v>
      </c>
      <c r="L153" s="13">
        <v>664.88</v>
      </c>
      <c r="M153" s="13"/>
      <c r="N153" s="13"/>
      <c r="O153" s="13"/>
      <c r="P153" s="13"/>
      <c r="Q153" s="13"/>
      <c r="R153" s="13"/>
      <c r="S153" s="13"/>
      <c r="T153" s="111">
        <v>1178.0999999999999</v>
      </c>
      <c r="U153" s="13">
        <f t="shared" si="13"/>
        <v>0</v>
      </c>
      <c r="V153" s="13">
        <f t="shared" si="15"/>
        <v>1178.0999999999999</v>
      </c>
      <c r="W153" s="13" t="s">
        <v>278</v>
      </c>
    </row>
    <row r="154" spans="1:24" ht="204.75" hidden="1" customHeight="1" x14ac:dyDescent="0.3">
      <c r="A154" s="9" t="s">
        <v>205</v>
      </c>
      <c r="B154" s="10" t="s">
        <v>24</v>
      </c>
      <c r="C154" s="10" t="s">
        <v>25</v>
      </c>
      <c r="D154" s="11" t="s">
        <v>26</v>
      </c>
      <c r="E154" s="9">
        <v>570206</v>
      </c>
      <c r="F154" s="12" t="s">
        <v>279</v>
      </c>
      <c r="G154" s="12" t="s">
        <v>280</v>
      </c>
      <c r="H154" s="13"/>
      <c r="I154" s="13"/>
      <c r="J154" s="13"/>
      <c r="K154" s="13">
        <f>310-235.19</f>
        <v>74.81</v>
      </c>
      <c r="L154" s="13"/>
      <c r="M154" s="13"/>
      <c r="N154" s="13"/>
      <c r="O154" s="13"/>
      <c r="P154" s="13"/>
      <c r="Q154" s="13"/>
      <c r="R154" s="13"/>
      <c r="S154" s="13"/>
      <c r="T154" s="111">
        <v>74.81</v>
      </c>
      <c r="U154" s="13">
        <f t="shared" si="13"/>
        <v>0</v>
      </c>
      <c r="V154" s="13">
        <f t="shared" si="15"/>
        <v>74.81</v>
      </c>
      <c r="W154" s="13" t="s">
        <v>281</v>
      </c>
    </row>
    <row r="155" spans="1:24" s="8" customFormat="1" ht="204.75" hidden="1" customHeight="1" x14ac:dyDescent="0.3">
      <c r="A155" s="2" t="s">
        <v>205</v>
      </c>
      <c r="B155" s="3" t="s">
        <v>24</v>
      </c>
      <c r="C155" s="3" t="s">
        <v>25</v>
      </c>
      <c r="D155" s="4" t="s">
        <v>26</v>
      </c>
      <c r="E155" s="2">
        <v>730405</v>
      </c>
      <c r="F155" s="6" t="s">
        <v>109</v>
      </c>
      <c r="G155" s="6" t="s">
        <v>448</v>
      </c>
      <c r="H155" s="7"/>
      <c r="I155" s="7"/>
      <c r="J155" s="7"/>
      <c r="K155" s="7"/>
      <c r="L155" s="7"/>
      <c r="M155" s="7"/>
      <c r="N155" s="7"/>
      <c r="O155" s="7">
        <v>1182</v>
      </c>
      <c r="P155" s="7"/>
      <c r="Q155" s="7"/>
      <c r="R155" s="7"/>
      <c r="S155" s="7"/>
      <c r="T155" s="111">
        <v>1182</v>
      </c>
      <c r="U155" s="7">
        <v>1182</v>
      </c>
      <c r="V155" s="7">
        <f t="shared" si="15"/>
        <v>0</v>
      </c>
      <c r="W155" s="7" t="s">
        <v>514</v>
      </c>
    </row>
    <row r="156" spans="1:24" s="8" customFormat="1" ht="204.75" hidden="1" customHeight="1" x14ac:dyDescent="0.3">
      <c r="A156" s="2" t="s">
        <v>205</v>
      </c>
      <c r="B156" s="3" t="s">
        <v>24</v>
      </c>
      <c r="C156" s="3" t="s">
        <v>25</v>
      </c>
      <c r="D156" s="4" t="s">
        <v>26</v>
      </c>
      <c r="E156" s="2">
        <v>730813</v>
      </c>
      <c r="F156" s="6" t="s">
        <v>111</v>
      </c>
      <c r="G156" s="6" t="s">
        <v>282</v>
      </c>
      <c r="H156" s="7"/>
      <c r="I156" s="7"/>
      <c r="J156" s="7"/>
      <c r="K156" s="7"/>
      <c r="L156" s="7"/>
      <c r="M156" s="7"/>
      <c r="N156" s="7"/>
      <c r="O156" s="7">
        <v>1182</v>
      </c>
      <c r="P156" s="7"/>
      <c r="Q156" s="7"/>
      <c r="R156" s="7"/>
      <c r="S156" s="7"/>
      <c r="T156" s="111">
        <v>1182</v>
      </c>
      <c r="U156" s="7">
        <f t="shared" ref="U156" si="16">SUBTOTAL(9,H156:S156)</f>
        <v>0</v>
      </c>
      <c r="V156" s="7">
        <f t="shared" si="15"/>
        <v>1182</v>
      </c>
      <c r="W156" s="7" t="s">
        <v>514</v>
      </c>
    </row>
    <row r="157" spans="1:24" hidden="1" x14ac:dyDescent="0.3">
      <c r="S157" s="88" t="s">
        <v>283</v>
      </c>
      <c r="T157" s="89">
        <f>SUM(T3:T156)</f>
        <v>182862.99999999991</v>
      </c>
    </row>
    <row r="159" spans="1:24" x14ac:dyDescent="0.3">
      <c r="S159" s="1" t="s">
        <v>284</v>
      </c>
      <c r="T159" s="35"/>
    </row>
    <row r="160" spans="1:24" x14ac:dyDescent="0.3">
      <c r="S160" s="1" t="s">
        <v>480</v>
      </c>
      <c r="T160" s="35">
        <v>43098.8</v>
      </c>
    </row>
    <row r="161" spans="19:22" x14ac:dyDescent="0.3">
      <c r="S161" s="1" t="s">
        <v>479</v>
      </c>
      <c r="T161" s="35">
        <v>2364</v>
      </c>
    </row>
    <row r="162" spans="19:22" x14ac:dyDescent="0.3">
      <c r="S162" s="1" t="s">
        <v>481</v>
      </c>
      <c r="T162" s="35">
        <v>33230.660000000003</v>
      </c>
    </row>
    <row r="163" spans="19:22" x14ac:dyDescent="0.3">
      <c r="S163" s="1" t="s">
        <v>482</v>
      </c>
      <c r="T163" s="35">
        <v>2364</v>
      </c>
    </row>
    <row r="164" spans="19:22" x14ac:dyDescent="0.3">
      <c r="S164" s="1" t="s">
        <v>483</v>
      </c>
      <c r="T164" s="35">
        <v>31991</v>
      </c>
    </row>
    <row r="165" spans="19:22" x14ac:dyDescent="0.3">
      <c r="S165" s="1" t="s">
        <v>484</v>
      </c>
      <c r="T165" s="35">
        <v>2364</v>
      </c>
    </row>
    <row r="166" spans="19:22" x14ac:dyDescent="0.3">
      <c r="S166" s="1" t="s">
        <v>485</v>
      </c>
      <c r="T166" s="35">
        <v>65086.54</v>
      </c>
    </row>
    <row r="167" spans="19:22" x14ac:dyDescent="0.3">
      <c r="S167" s="1" t="s">
        <v>486</v>
      </c>
      <c r="T167" s="35">
        <v>2364</v>
      </c>
    </row>
    <row r="168" spans="19:22" x14ac:dyDescent="0.3">
      <c r="S168" s="37" t="s">
        <v>285</v>
      </c>
      <c r="T168" s="38">
        <f>SUM(T160:T167)</f>
        <v>182863</v>
      </c>
    </row>
    <row r="169" spans="19:22" ht="19.5" thickBot="1" x14ac:dyDescent="0.35"/>
    <row r="170" spans="19:22" ht="19.5" thickBot="1" x14ac:dyDescent="0.35">
      <c r="S170" s="37" t="s">
        <v>286</v>
      </c>
      <c r="T170" s="39"/>
      <c r="V170" s="40"/>
    </row>
  </sheetData>
  <autoFilter ref="A2:W157">
    <filterColumn colId="0">
      <filters>
        <filter val="DIRECCION DISTRTITAL 3 CHIMBORAZO"/>
      </filters>
    </filterColumn>
    <filterColumn colId="4">
      <filters>
        <filter val="530405"/>
      </filters>
    </filterColumn>
  </autoFilter>
  <mergeCells count="29">
    <mergeCell ref="V106:V107"/>
    <mergeCell ref="V108:V109"/>
    <mergeCell ref="V144:V146"/>
    <mergeCell ref="V140:V143"/>
    <mergeCell ref="V116:V122"/>
    <mergeCell ref="V125:V127"/>
    <mergeCell ref="V128:V130"/>
    <mergeCell ref="V134:V135"/>
    <mergeCell ref="V137:V138"/>
    <mergeCell ref="V99:V101"/>
    <mergeCell ref="V96:V97"/>
    <mergeCell ref="V64:V65"/>
    <mergeCell ref="V102:V103"/>
    <mergeCell ref="V66:V68"/>
    <mergeCell ref="V9:V14"/>
    <mergeCell ref="U96:U97"/>
    <mergeCell ref="V15:V17"/>
    <mergeCell ref="V39:V40"/>
    <mergeCell ref="V89:V90"/>
    <mergeCell ref="V76:V77"/>
    <mergeCell ref="V69:V71"/>
    <mergeCell ref="V21:V24"/>
    <mergeCell ref="V32:V38"/>
    <mergeCell ref="V18:V20"/>
    <mergeCell ref="V51:V52"/>
    <mergeCell ref="V93:V95"/>
    <mergeCell ref="V25:V29"/>
    <mergeCell ref="V53:V59"/>
    <mergeCell ref="V61:V63"/>
  </mergeCells>
  <dataValidations disablePrompts="1" count="6">
    <dataValidation type="list" allowBlank="1" showInputMessage="1" showErrorMessage="1" sqref="E96:E97">
      <formula1>$E$247:$E$306</formula1>
    </dataValidation>
    <dataValidation type="list" allowBlank="1" showInputMessage="1" showErrorMessage="1" sqref="E135">
      <formula1>$A$1271:$A$1306</formula1>
    </dataValidation>
    <dataValidation type="list" allowBlank="1" showInputMessage="1" showErrorMessage="1" sqref="E131:E134 E115 E110 E124 E137:E138 E140">
      <formula1>$E$180:$E$242</formula1>
    </dataValidation>
    <dataValidation type="list" allowBlank="1" showInputMessage="1" showErrorMessage="1" sqref="E136">
      <formula1>$A$1271:$A$1303</formula1>
    </dataValidation>
    <dataValidation type="list" allowBlank="1" showInputMessage="1" showErrorMessage="1" sqref="E141:E143">
      <formula1>$E$204:$E$247</formula1>
    </dataValidation>
    <dataValidation type="list" allowBlank="1" showInputMessage="1" showErrorMessage="1" sqref="E144:E147">
      <formula1>$E$171:$E$220</formula1>
    </dataValidation>
  </dataValidations>
  <pageMargins left="0.70866141732283472" right="0.70866141732283472" top="0.74803149606299213" bottom="0.74803149606299213" header="0.31496062992125984" footer="0.31496062992125984"/>
  <pageSetup paperSize="9" scale="34" fitToHeight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143"/>
  <sheetViews>
    <sheetView tabSelected="1" topLeftCell="A127" zoomScale="55" zoomScaleNormal="55" workbookViewId="0">
      <selection activeCell="R2" sqref="R2"/>
    </sheetView>
  </sheetViews>
  <sheetFormatPr baseColWidth="10" defaultRowHeight="18.75" x14ac:dyDescent="0.3"/>
  <cols>
    <col min="1" max="3" width="11.7109375" style="1" bestFit="1" customWidth="1"/>
    <col min="4" max="4" width="11.5703125" style="1" bestFit="1" customWidth="1"/>
    <col min="5" max="5" width="11.7109375" style="1" bestFit="1" customWidth="1"/>
    <col min="6" max="9" width="11.5703125" style="1" bestFit="1" customWidth="1"/>
    <col min="10" max="10" width="11.7109375" style="1" bestFit="1" customWidth="1"/>
    <col min="11" max="11" width="12.5703125" style="1" bestFit="1" customWidth="1"/>
    <col min="12" max="12" width="11.5703125" style="1" bestFit="1" customWidth="1"/>
    <col min="13" max="15" width="11.7109375" style="1" bestFit="1" customWidth="1"/>
    <col min="16" max="16" width="22" style="1" bestFit="1" customWidth="1"/>
    <col min="17" max="17" width="11.42578125" style="1"/>
    <col min="18" max="18" width="26.28515625" style="1" customWidth="1"/>
    <col min="19" max="19" width="11.7109375" style="1" bestFit="1" customWidth="1"/>
    <col min="20" max="20" width="15.28515625" style="1" bestFit="1" customWidth="1"/>
    <col min="21" max="21" width="17.85546875" style="1" bestFit="1" customWidth="1"/>
    <col min="22" max="32" width="11.42578125" style="1"/>
    <col min="33" max="33" width="13.42578125" style="1" bestFit="1" customWidth="1"/>
    <col min="34" max="35" width="11.42578125" style="1"/>
    <col min="36" max="36" width="15.28515625" style="1" customWidth="1"/>
    <col min="37" max="16384" width="11.42578125" style="1"/>
  </cols>
  <sheetData>
    <row r="1" spans="1:37" ht="85.5" customHeight="1" x14ac:dyDescent="0.3">
      <c r="A1" s="90" t="s">
        <v>288</v>
      </c>
      <c r="B1" s="90" t="s">
        <v>289</v>
      </c>
      <c r="C1" s="90" t="s">
        <v>290</v>
      </c>
      <c r="D1" s="90" t="s">
        <v>291</v>
      </c>
      <c r="E1" s="90" t="s">
        <v>292</v>
      </c>
      <c r="F1" s="90" t="s">
        <v>293</v>
      </c>
      <c r="G1" s="90" t="s">
        <v>294</v>
      </c>
      <c r="H1" s="90" t="s">
        <v>295</v>
      </c>
      <c r="I1" s="90" t="s">
        <v>296</v>
      </c>
      <c r="J1" s="90" t="s">
        <v>297</v>
      </c>
      <c r="K1" s="90" t="s">
        <v>298</v>
      </c>
      <c r="L1" s="90" t="s">
        <v>299</v>
      </c>
      <c r="M1" s="90" t="s">
        <v>300</v>
      </c>
      <c r="N1" s="90" t="s">
        <v>301</v>
      </c>
      <c r="O1" s="90" t="s">
        <v>302</v>
      </c>
      <c r="P1" s="90" t="s">
        <v>303</v>
      </c>
      <c r="Q1" s="90" t="s">
        <v>304</v>
      </c>
      <c r="R1" s="90" t="s">
        <v>305</v>
      </c>
      <c r="S1" s="90" t="s">
        <v>306</v>
      </c>
      <c r="T1" s="90" t="s">
        <v>307</v>
      </c>
      <c r="U1" s="90" t="s">
        <v>308</v>
      </c>
      <c r="V1" s="90" t="s">
        <v>309</v>
      </c>
      <c r="W1" s="90" t="s">
        <v>310</v>
      </c>
      <c r="X1" s="90" t="s">
        <v>311</v>
      </c>
      <c r="Y1" s="90" t="s">
        <v>312</v>
      </c>
      <c r="Z1" s="90" t="s">
        <v>313</v>
      </c>
      <c r="AA1" s="90" t="s">
        <v>314</v>
      </c>
      <c r="AB1" s="90" t="s">
        <v>315</v>
      </c>
      <c r="AC1" s="90" t="s">
        <v>316</v>
      </c>
      <c r="AD1" s="90" t="s">
        <v>317</v>
      </c>
      <c r="AE1" s="90" t="s">
        <v>318</v>
      </c>
      <c r="AF1" s="90" t="s">
        <v>319</v>
      </c>
      <c r="AG1" s="91" t="s">
        <v>20</v>
      </c>
      <c r="AH1" s="92" t="s">
        <v>320</v>
      </c>
    </row>
    <row r="2" spans="1:37" ht="85.5" customHeight="1" x14ac:dyDescent="0.3">
      <c r="A2" s="41" t="s">
        <v>321</v>
      </c>
      <c r="B2" s="42" t="s">
        <v>322</v>
      </c>
      <c r="C2" s="43">
        <v>9999</v>
      </c>
      <c r="D2" s="44">
        <v>0</v>
      </c>
      <c r="E2" s="43">
        <v>55</v>
      </c>
      <c r="F2" s="45">
        <v>0</v>
      </c>
      <c r="G2" s="46">
        <v>0</v>
      </c>
      <c r="H2" s="46">
        <v>3</v>
      </c>
      <c r="I2" s="46">
        <v>0</v>
      </c>
      <c r="J2" s="42" t="s">
        <v>323</v>
      </c>
      <c r="K2" s="47" t="s">
        <v>324</v>
      </c>
      <c r="L2" s="48" t="s">
        <v>325</v>
      </c>
      <c r="M2" s="42" t="s">
        <v>326</v>
      </c>
      <c r="N2" s="42" t="s">
        <v>327</v>
      </c>
      <c r="O2" s="42" t="s">
        <v>327</v>
      </c>
      <c r="P2" s="26">
        <v>439230011</v>
      </c>
      <c r="Q2" s="26" t="s">
        <v>328</v>
      </c>
      <c r="R2" s="20" t="s">
        <v>329</v>
      </c>
      <c r="S2" s="26">
        <v>1</v>
      </c>
      <c r="T2" s="26" t="s">
        <v>330</v>
      </c>
      <c r="U2" s="93">
        <v>178.57</v>
      </c>
      <c r="V2" s="26"/>
      <c r="W2" s="26"/>
      <c r="X2" s="43" t="s">
        <v>331</v>
      </c>
      <c r="Y2" s="26" t="s">
        <v>332</v>
      </c>
      <c r="Z2" s="26" t="s">
        <v>333</v>
      </c>
      <c r="AA2" s="43" t="s">
        <v>334</v>
      </c>
      <c r="AB2" s="43" t="s">
        <v>333</v>
      </c>
      <c r="AC2" s="49"/>
      <c r="AD2" s="49"/>
      <c r="AE2" s="49" t="s">
        <v>335</v>
      </c>
      <c r="AF2" s="12" t="s">
        <v>336</v>
      </c>
      <c r="AG2" s="24">
        <v>178.57</v>
      </c>
      <c r="AH2" s="12" t="s">
        <v>476</v>
      </c>
    </row>
    <row r="3" spans="1:37" ht="85.5" customHeight="1" x14ac:dyDescent="0.3">
      <c r="A3" s="41" t="s">
        <v>321</v>
      </c>
      <c r="B3" s="42" t="s">
        <v>322</v>
      </c>
      <c r="C3" s="43">
        <v>9999</v>
      </c>
      <c r="D3" s="44">
        <v>0</v>
      </c>
      <c r="E3" s="43">
        <v>55</v>
      </c>
      <c r="F3" s="45">
        <v>0</v>
      </c>
      <c r="G3" s="46">
        <v>0</v>
      </c>
      <c r="H3" s="46">
        <v>3</v>
      </c>
      <c r="I3" s="46">
        <v>0</v>
      </c>
      <c r="J3" s="42" t="s">
        <v>323</v>
      </c>
      <c r="K3" s="47" t="s">
        <v>524</v>
      </c>
      <c r="L3" s="48" t="s">
        <v>325</v>
      </c>
      <c r="M3" s="42" t="s">
        <v>326</v>
      </c>
      <c r="N3" s="42" t="s">
        <v>327</v>
      </c>
      <c r="O3" s="42" t="s">
        <v>327</v>
      </c>
      <c r="P3" s="26">
        <v>891211012</v>
      </c>
      <c r="Q3" s="26" t="s">
        <v>328</v>
      </c>
      <c r="R3" s="20" t="s">
        <v>528</v>
      </c>
      <c r="S3" s="26">
        <v>1</v>
      </c>
      <c r="T3" s="26" t="s">
        <v>330</v>
      </c>
      <c r="U3" s="93">
        <v>7053.57</v>
      </c>
      <c r="V3" s="26"/>
      <c r="W3" s="26"/>
      <c r="X3" s="43" t="s">
        <v>331</v>
      </c>
      <c r="Y3" s="26" t="s">
        <v>332</v>
      </c>
      <c r="Z3" s="26" t="s">
        <v>333</v>
      </c>
      <c r="AA3" s="43" t="s">
        <v>334</v>
      </c>
      <c r="AB3" s="43" t="s">
        <v>333</v>
      </c>
      <c r="AC3" s="49"/>
      <c r="AD3" s="49"/>
      <c r="AE3" s="49" t="s">
        <v>335</v>
      </c>
      <c r="AF3" s="12" t="s">
        <v>336</v>
      </c>
      <c r="AG3" s="24">
        <v>7053.56</v>
      </c>
      <c r="AH3" s="12" t="s">
        <v>539</v>
      </c>
      <c r="AI3" s="106"/>
      <c r="AJ3" s="118"/>
    </row>
    <row r="4" spans="1:37" ht="85.5" customHeight="1" x14ac:dyDescent="0.3">
      <c r="A4" s="41" t="s">
        <v>321</v>
      </c>
      <c r="B4" s="42" t="s">
        <v>322</v>
      </c>
      <c r="C4" s="43">
        <v>9999</v>
      </c>
      <c r="D4" s="44">
        <v>0</v>
      </c>
      <c r="E4" s="43">
        <v>55</v>
      </c>
      <c r="F4" s="45">
        <v>0</v>
      </c>
      <c r="G4" s="46">
        <v>0</v>
      </c>
      <c r="H4" s="46">
        <v>3</v>
      </c>
      <c r="I4" s="46">
        <v>0</v>
      </c>
      <c r="J4" s="42" t="s">
        <v>323</v>
      </c>
      <c r="K4" s="47" t="s">
        <v>470</v>
      </c>
      <c r="L4" s="48" t="s">
        <v>325</v>
      </c>
      <c r="M4" s="42" t="s">
        <v>326</v>
      </c>
      <c r="N4" s="42" t="s">
        <v>327</v>
      </c>
      <c r="O4" s="42" t="s">
        <v>327</v>
      </c>
      <c r="P4" s="26">
        <v>852300012</v>
      </c>
      <c r="Q4" s="26" t="s">
        <v>328</v>
      </c>
      <c r="R4" s="20" t="s">
        <v>160</v>
      </c>
      <c r="S4" s="26">
        <v>1</v>
      </c>
      <c r="T4" s="26" t="s">
        <v>330</v>
      </c>
      <c r="U4" s="93">
        <v>303.57</v>
      </c>
      <c r="V4" s="26"/>
      <c r="W4" s="26"/>
      <c r="X4" s="43" t="s">
        <v>331</v>
      </c>
      <c r="Y4" s="26" t="s">
        <v>332</v>
      </c>
      <c r="Z4" s="26" t="s">
        <v>333</v>
      </c>
      <c r="AA4" s="43" t="s">
        <v>334</v>
      </c>
      <c r="AB4" s="43" t="s">
        <v>333</v>
      </c>
      <c r="AC4" s="49"/>
      <c r="AD4" s="49"/>
      <c r="AE4" s="49" t="s">
        <v>335</v>
      </c>
      <c r="AF4" s="12" t="s">
        <v>336</v>
      </c>
      <c r="AG4" s="24"/>
      <c r="AH4" s="12" t="s">
        <v>501</v>
      </c>
      <c r="AI4" s="39"/>
      <c r="AJ4" s="107"/>
      <c r="AK4" s="99"/>
    </row>
    <row r="5" spans="1:37" ht="85.5" customHeight="1" x14ac:dyDescent="0.3">
      <c r="A5" s="41" t="s">
        <v>321</v>
      </c>
      <c r="B5" s="42" t="s">
        <v>322</v>
      </c>
      <c r="C5" s="43">
        <v>9999</v>
      </c>
      <c r="D5" s="44">
        <v>0</v>
      </c>
      <c r="E5" s="43">
        <v>55</v>
      </c>
      <c r="F5" s="45">
        <v>0</v>
      </c>
      <c r="G5" s="46">
        <v>0</v>
      </c>
      <c r="H5" s="46">
        <v>3</v>
      </c>
      <c r="I5" s="46">
        <v>0</v>
      </c>
      <c r="J5" s="42" t="s">
        <v>323</v>
      </c>
      <c r="K5" s="47" t="s">
        <v>337</v>
      </c>
      <c r="L5" s="48" t="s">
        <v>325</v>
      </c>
      <c r="M5" s="42" t="s">
        <v>326</v>
      </c>
      <c r="N5" s="42" t="s">
        <v>327</v>
      </c>
      <c r="O5" s="42" t="s">
        <v>327</v>
      </c>
      <c r="P5" s="26">
        <v>421201011</v>
      </c>
      <c r="Q5" s="26" t="s">
        <v>328</v>
      </c>
      <c r="R5" s="20" t="s">
        <v>53</v>
      </c>
      <c r="S5" s="26">
        <v>1</v>
      </c>
      <c r="T5" s="26" t="s">
        <v>330</v>
      </c>
      <c r="U5" s="93">
        <v>700</v>
      </c>
      <c r="V5" s="26" t="s">
        <v>331</v>
      </c>
      <c r="W5" s="26"/>
      <c r="X5" s="43"/>
      <c r="Y5" s="50" t="s">
        <v>332</v>
      </c>
      <c r="Z5" s="26" t="s">
        <v>333</v>
      </c>
      <c r="AA5" s="43" t="s">
        <v>334</v>
      </c>
      <c r="AB5" s="43" t="s">
        <v>333</v>
      </c>
      <c r="AC5" s="49"/>
      <c r="AD5" s="49"/>
      <c r="AE5" s="49" t="s">
        <v>335</v>
      </c>
      <c r="AF5" s="12" t="s">
        <v>336</v>
      </c>
      <c r="AG5" s="24">
        <v>700</v>
      </c>
      <c r="AH5" s="12" t="s">
        <v>338</v>
      </c>
    </row>
    <row r="6" spans="1:37" ht="85.5" customHeight="1" x14ac:dyDescent="0.3">
      <c r="A6" s="41" t="s">
        <v>321</v>
      </c>
      <c r="B6" s="42" t="s">
        <v>322</v>
      </c>
      <c r="C6" s="43">
        <v>9999</v>
      </c>
      <c r="D6" s="44">
        <v>0</v>
      </c>
      <c r="E6" s="43">
        <v>55</v>
      </c>
      <c r="F6" s="45">
        <v>0</v>
      </c>
      <c r="G6" s="46">
        <v>0</v>
      </c>
      <c r="H6" s="46">
        <v>3</v>
      </c>
      <c r="I6" s="46">
        <v>0</v>
      </c>
      <c r="J6" s="42" t="s">
        <v>323</v>
      </c>
      <c r="K6" s="47" t="s">
        <v>337</v>
      </c>
      <c r="L6" s="48" t="s">
        <v>325</v>
      </c>
      <c r="M6" s="42" t="s">
        <v>326</v>
      </c>
      <c r="N6" s="42" t="s">
        <v>327</v>
      </c>
      <c r="O6" s="42" t="s">
        <v>327</v>
      </c>
      <c r="P6" s="26">
        <v>547600012</v>
      </c>
      <c r="Q6" s="26" t="s">
        <v>328</v>
      </c>
      <c r="R6" s="20" t="s">
        <v>56</v>
      </c>
      <c r="S6" s="26">
        <v>1</v>
      </c>
      <c r="T6" s="26" t="s">
        <v>330</v>
      </c>
      <c r="U6" s="93">
        <v>714.56</v>
      </c>
      <c r="V6" s="26"/>
      <c r="W6" s="50" t="s">
        <v>331</v>
      </c>
      <c r="X6" s="43"/>
      <c r="Y6" s="50" t="s">
        <v>332</v>
      </c>
      <c r="Z6" s="26" t="s">
        <v>333</v>
      </c>
      <c r="AA6" s="43" t="s">
        <v>334</v>
      </c>
      <c r="AB6" s="43" t="s">
        <v>333</v>
      </c>
      <c r="AC6" s="49"/>
      <c r="AD6" s="49"/>
      <c r="AE6" s="49" t="s">
        <v>335</v>
      </c>
      <c r="AF6" s="12" t="s">
        <v>336</v>
      </c>
      <c r="AG6" s="24">
        <v>714.56</v>
      </c>
      <c r="AH6" s="12" t="s">
        <v>339</v>
      </c>
    </row>
    <row r="7" spans="1:37" ht="85.5" customHeight="1" x14ac:dyDescent="0.3">
      <c r="A7" s="41" t="s">
        <v>321</v>
      </c>
      <c r="B7" s="42" t="s">
        <v>322</v>
      </c>
      <c r="C7" s="43">
        <v>9999</v>
      </c>
      <c r="D7" s="44">
        <v>0</v>
      </c>
      <c r="E7" s="43">
        <v>55</v>
      </c>
      <c r="F7" s="45">
        <v>0</v>
      </c>
      <c r="G7" s="46">
        <v>0</v>
      </c>
      <c r="H7" s="46">
        <v>3</v>
      </c>
      <c r="I7" s="46">
        <v>0</v>
      </c>
      <c r="J7" s="42" t="s">
        <v>323</v>
      </c>
      <c r="K7" s="47" t="s">
        <v>337</v>
      </c>
      <c r="L7" s="48" t="s">
        <v>325</v>
      </c>
      <c r="M7" s="42" t="s">
        <v>326</v>
      </c>
      <c r="N7" s="42" t="s">
        <v>327</v>
      </c>
      <c r="O7" s="42" t="s">
        <v>327</v>
      </c>
      <c r="P7" s="26">
        <v>862100621</v>
      </c>
      <c r="Q7" s="26" t="s">
        <v>328</v>
      </c>
      <c r="R7" s="20" t="s">
        <v>340</v>
      </c>
      <c r="S7" s="26">
        <v>1</v>
      </c>
      <c r="T7" s="26" t="s">
        <v>330</v>
      </c>
      <c r="U7" s="93">
        <v>300</v>
      </c>
      <c r="V7" s="26"/>
      <c r="W7" s="50" t="s">
        <v>331</v>
      </c>
      <c r="X7" s="43"/>
      <c r="Y7" s="50" t="s">
        <v>332</v>
      </c>
      <c r="Z7" s="26" t="s">
        <v>333</v>
      </c>
      <c r="AA7" s="43" t="s">
        <v>334</v>
      </c>
      <c r="AB7" s="43" t="s">
        <v>333</v>
      </c>
      <c r="AC7" s="49"/>
      <c r="AD7" s="49"/>
      <c r="AE7" s="49" t="s">
        <v>335</v>
      </c>
      <c r="AF7" s="12" t="s">
        <v>336</v>
      </c>
      <c r="AG7" s="24">
        <v>300</v>
      </c>
      <c r="AH7" s="12" t="s">
        <v>477</v>
      </c>
    </row>
    <row r="8" spans="1:37" ht="85.5" customHeight="1" x14ac:dyDescent="0.3">
      <c r="A8" s="41" t="s">
        <v>321</v>
      </c>
      <c r="B8" s="42" t="s">
        <v>322</v>
      </c>
      <c r="C8" s="43">
        <v>9999</v>
      </c>
      <c r="D8" s="44">
        <v>0</v>
      </c>
      <c r="E8" s="43">
        <v>55</v>
      </c>
      <c r="F8" s="45">
        <v>0</v>
      </c>
      <c r="G8" s="46">
        <v>0</v>
      </c>
      <c r="H8" s="46">
        <v>3</v>
      </c>
      <c r="I8" s="46">
        <v>0</v>
      </c>
      <c r="J8" s="42" t="s">
        <v>323</v>
      </c>
      <c r="K8" s="10">
        <v>530404</v>
      </c>
      <c r="L8" s="48" t="s">
        <v>325</v>
      </c>
      <c r="M8" s="42" t="s">
        <v>326</v>
      </c>
      <c r="N8" s="42" t="s">
        <v>327</v>
      </c>
      <c r="O8" s="42" t="s">
        <v>327</v>
      </c>
      <c r="P8" s="43">
        <v>871540112</v>
      </c>
      <c r="Q8" s="26" t="s">
        <v>328</v>
      </c>
      <c r="R8" s="11" t="s">
        <v>61</v>
      </c>
      <c r="S8" s="50">
        <v>1</v>
      </c>
      <c r="T8" s="26" t="s">
        <v>330</v>
      </c>
      <c r="U8" s="94">
        <v>909.82</v>
      </c>
      <c r="V8" s="50"/>
      <c r="W8" s="50" t="s">
        <v>331</v>
      </c>
      <c r="X8" s="50"/>
      <c r="Y8" s="50" t="s">
        <v>332</v>
      </c>
      <c r="Z8" s="26" t="s">
        <v>333</v>
      </c>
      <c r="AA8" s="43" t="s">
        <v>334</v>
      </c>
      <c r="AB8" s="43" t="s">
        <v>333</v>
      </c>
      <c r="AC8" s="49"/>
      <c r="AD8" s="49"/>
      <c r="AE8" s="49" t="s">
        <v>335</v>
      </c>
      <c r="AF8" s="12" t="s">
        <v>336</v>
      </c>
      <c r="AG8" s="24">
        <v>909.82</v>
      </c>
      <c r="AH8" s="12" t="s">
        <v>341</v>
      </c>
    </row>
    <row r="9" spans="1:37" ht="85.5" customHeight="1" x14ac:dyDescent="0.3">
      <c r="A9" s="41" t="s">
        <v>321</v>
      </c>
      <c r="B9" s="42" t="s">
        <v>322</v>
      </c>
      <c r="C9" s="43">
        <v>9999</v>
      </c>
      <c r="D9" s="44">
        <v>0</v>
      </c>
      <c r="E9" s="43">
        <v>55</v>
      </c>
      <c r="F9" s="45">
        <v>0</v>
      </c>
      <c r="G9" s="46">
        <v>0</v>
      </c>
      <c r="H9" s="46">
        <v>3</v>
      </c>
      <c r="I9" s="46">
        <v>0</v>
      </c>
      <c r="J9" s="42" t="s">
        <v>323</v>
      </c>
      <c r="K9" s="10">
        <v>530404</v>
      </c>
      <c r="L9" s="48" t="s">
        <v>325</v>
      </c>
      <c r="M9" s="42" t="s">
        <v>326</v>
      </c>
      <c r="N9" s="42" t="s">
        <v>327</v>
      </c>
      <c r="O9" s="42" t="s">
        <v>327</v>
      </c>
      <c r="P9" s="43">
        <v>871200014</v>
      </c>
      <c r="Q9" s="26" t="s">
        <v>328</v>
      </c>
      <c r="R9" s="11" t="s">
        <v>63</v>
      </c>
      <c r="S9" s="50">
        <v>1</v>
      </c>
      <c r="T9" s="26" t="s">
        <v>330</v>
      </c>
      <c r="U9" s="94">
        <v>178.57</v>
      </c>
      <c r="V9" s="50" t="s">
        <v>331</v>
      </c>
      <c r="W9" s="50"/>
      <c r="X9" s="50"/>
      <c r="Y9" s="50" t="s">
        <v>332</v>
      </c>
      <c r="Z9" s="50" t="s">
        <v>333</v>
      </c>
      <c r="AA9" s="50" t="s">
        <v>334</v>
      </c>
      <c r="AB9" s="43" t="s">
        <v>333</v>
      </c>
      <c r="AC9" s="49"/>
      <c r="AD9" s="49"/>
      <c r="AE9" s="49" t="s">
        <v>335</v>
      </c>
      <c r="AF9" s="12" t="s">
        <v>336</v>
      </c>
      <c r="AG9" s="24">
        <v>178.57</v>
      </c>
      <c r="AH9" s="12" t="s">
        <v>342</v>
      </c>
    </row>
    <row r="10" spans="1:37" ht="85.5" customHeight="1" x14ac:dyDescent="0.3">
      <c r="A10" s="41" t="s">
        <v>321</v>
      </c>
      <c r="B10" s="42" t="s">
        <v>322</v>
      </c>
      <c r="C10" s="43">
        <v>9999</v>
      </c>
      <c r="D10" s="44">
        <v>0</v>
      </c>
      <c r="E10" s="43">
        <v>55</v>
      </c>
      <c r="F10" s="45">
        <v>0</v>
      </c>
      <c r="G10" s="46">
        <v>0</v>
      </c>
      <c r="H10" s="46">
        <v>3</v>
      </c>
      <c r="I10" s="46">
        <v>0</v>
      </c>
      <c r="J10" s="42" t="s">
        <v>323</v>
      </c>
      <c r="K10" s="10">
        <v>530404</v>
      </c>
      <c r="L10" s="48" t="s">
        <v>325</v>
      </c>
      <c r="M10" s="42" t="s">
        <v>326</v>
      </c>
      <c r="N10" s="42" t="s">
        <v>327</v>
      </c>
      <c r="O10" s="42" t="s">
        <v>327</v>
      </c>
      <c r="P10" s="26" t="s">
        <v>343</v>
      </c>
      <c r="Q10" s="26" t="s">
        <v>328</v>
      </c>
      <c r="R10" s="11" t="s">
        <v>65</v>
      </c>
      <c r="S10" s="50">
        <v>1</v>
      </c>
      <c r="T10" s="26" t="s">
        <v>330</v>
      </c>
      <c r="U10" s="94">
        <v>48</v>
      </c>
      <c r="V10" s="50" t="s">
        <v>331</v>
      </c>
      <c r="W10" s="50"/>
      <c r="X10" s="50"/>
      <c r="Y10" s="50" t="s">
        <v>332</v>
      </c>
      <c r="Z10" s="50" t="s">
        <v>333</v>
      </c>
      <c r="AA10" s="50" t="s">
        <v>334</v>
      </c>
      <c r="AB10" s="43" t="s">
        <v>333</v>
      </c>
      <c r="AC10" s="49"/>
      <c r="AD10" s="49"/>
      <c r="AE10" s="49" t="s">
        <v>335</v>
      </c>
      <c r="AF10" s="12" t="s">
        <v>336</v>
      </c>
      <c r="AG10" s="24">
        <v>48</v>
      </c>
      <c r="AH10" s="12" t="s">
        <v>344</v>
      </c>
    </row>
    <row r="11" spans="1:37" ht="85.5" customHeight="1" x14ac:dyDescent="0.3">
      <c r="A11" s="41" t="s">
        <v>321</v>
      </c>
      <c r="B11" s="42" t="s">
        <v>322</v>
      </c>
      <c r="C11" s="43">
        <v>9999</v>
      </c>
      <c r="D11" s="44">
        <v>0</v>
      </c>
      <c r="E11" s="43">
        <v>55</v>
      </c>
      <c r="F11" s="45">
        <v>0</v>
      </c>
      <c r="G11" s="46">
        <v>0</v>
      </c>
      <c r="H11" s="46">
        <v>3</v>
      </c>
      <c r="I11" s="46">
        <v>0</v>
      </c>
      <c r="J11" s="42" t="s">
        <v>323</v>
      </c>
      <c r="K11" s="10">
        <v>530405</v>
      </c>
      <c r="L11" s="48" t="s">
        <v>325</v>
      </c>
      <c r="M11" s="42" t="s">
        <v>326</v>
      </c>
      <c r="N11" s="42" t="s">
        <v>327</v>
      </c>
      <c r="O11" s="42" t="s">
        <v>327</v>
      </c>
      <c r="P11" s="43">
        <v>871410011</v>
      </c>
      <c r="Q11" s="26" t="s">
        <v>328</v>
      </c>
      <c r="R11" s="11" t="s">
        <v>70</v>
      </c>
      <c r="S11" s="50">
        <v>1</v>
      </c>
      <c r="T11" s="26" t="s">
        <v>330</v>
      </c>
      <c r="U11" s="94">
        <v>2500</v>
      </c>
      <c r="V11" s="50"/>
      <c r="W11" s="50" t="s">
        <v>331</v>
      </c>
      <c r="X11" s="50"/>
      <c r="Y11" s="50" t="s">
        <v>332</v>
      </c>
      <c r="Z11" s="50" t="s">
        <v>333</v>
      </c>
      <c r="AA11" s="50" t="s">
        <v>334</v>
      </c>
      <c r="AB11" s="43" t="s">
        <v>333</v>
      </c>
      <c r="AC11" s="49"/>
      <c r="AD11" s="49"/>
      <c r="AE11" s="49" t="s">
        <v>335</v>
      </c>
      <c r="AF11" s="12" t="s">
        <v>336</v>
      </c>
      <c r="AG11" s="24">
        <v>2500</v>
      </c>
      <c r="AH11" s="12" t="s">
        <v>345</v>
      </c>
    </row>
    <row r="12" spans="1:37" ht="85.5" customHeight="1" x14ac:dyDescent="0.3">
      <c r="A12" s="41" t="s">
        <v>321</v>
      </c>
      <c r="B12" s="42" t="s">
        <v>322</v>
      </c>
      <c r="C12" s="43">
        <v>9999</v>
      </c>
      <c r="D12" s="44">
        <v>0</v>
      </c>
      <c r="E12" s="43">
        <v>55</v>
      </c>
      <c r="F12" s="45">
        <v>0</v>
      </c>
      <c r="G12" s="46">
        <v>0</v>
      </c>
      <c r="H12" s="46">
        <v>3</v>
      </c>
      <c r="I12" s="46">
        <v>0</v>
      </c>
      <c r="J12" s="42" t="s">
        <v>323</v>
      </c>
      <c r="K12" s="10">
        <v>530405</v>
      </c>
      <c r="L12" s="48" t="s">
        <v>325</v>
      </c>
      <c r="M12" s="42" t="s">
        <v>326</v>
      </c>
      <c r="N12" s="42" t="s">
        <v>327</v>
      </c>
      <c r="O12" s="42" t="s">
        <v>327</v>
      </c>
      <c r="P12" s="43">
        <v>871410011</v>
      </c>
      <c r="Q12" s="26" t="s">
        <v>328</v>
      </c>
      <c r="R12" s="11" t="s">
        <v>72</v>
      </c>
      <c r="S12" s="50">
        <v>1</v>
      </c>
      <c r="T12" s="26" t="s">
        <v>330</v>
      </c>
      <c r="U12" s="94">
        <v>1071.43</v>
      </c>
      <c r="V12" s="50" t="s">
        <v>331</v>
      </c>
      <c r="W12" s="50"/>
      <c r="X12" s="50"/>
      <c r="Y12" s="50" t="s">
        <v>332</v>
      </c>
      <c r="Z12" s="50" t="s">
        <v>333</v>
      </c>
      <c r="AA12" s="50" t="s">
        <v>334</v>
      </c>
      <c r="AB12" s="43" t="s">
        <v>333</v>
      </c>
      <c r="AC12" s="49"/>
      <c r="AD12" s="49"/>
      <c r="AE12" s="49" t="s">
        <v>335</v>
      </c>
      <c r="AF12" s="12" t="s">
        <v>336</v>
      </c>
      <c r="AG12" s="24">
        <v>1071.43</v>
      </c>
      <c r="AH12" s="12" t="s">
        <v>346</v>
      </c>
    </row>
    <row r="13" spans="1:37" ht="85.5" customHeight="1" x14ac:dyDescent="0.3">
      <c r="A13" s="41" t="s">
        <v>321</v>
      </c>
      <c r="B13" s="42" t="s">
        <v>322</v>
      </c>
      <c r="C13" s="43">
        <v>9999</v>
      </c>
      <c r="D13" s="44">
        <v>0</v>
      </c>
      <c r="E13" s="43">
        <v>55</v>
      </c>
      <c r="F13" s="45">
        <v>0</v>
      </c>
      <c r="G13" s="46">
        <v>0</v>
      </c>
      <c r="H13" s="46">
        <v>3</v>
      </c>
      <c r="I13" s="46">
        <v>0</v>
      </c>
      <c r="J13" s="42" t="s">
        <v>323</v>
      </c>
      <c r="K13" s="10">
        <v>530405</v>
      </c>
      <c r="L13" s="48" t="s">
        <v>325</v>
      </c>
      <c r="M13" s="42" t="s">
        <v>326</v>
      </c>
      <c r="N13" s="42" t="s">
        <v>327</v>
      </c>
      <c r="O13" s="42" t="s">
        <v>327</v>
      </c>
      <c r="P13" s="23">
        <v>8714104713</v>
      </c>
      <c r="Q13" s="26" t="s">
        <v>328</v>
      </c>
      <c r="R13" s="11" t="s">
        <v>74</v>
      </c>
      <c r="S13" s="50">
        <v>1</v>
      </c>
      <c r="T13" s="26" t="s">
        <v>330</v>
      </c>
      <c r="U13" s="94">
        <v>223.21</v>
      </c>
      <c r="V13" s="50"/>
      <c r="W13" s="50"/>
      <c r="X13" s="50" t="s">
        <v>331</v>
      </c>
      <c r="Y13" s="50" t="s">
        <v>332</v>
      </c>
      <c r="Z13" s="50" t="s">
        <v>333</v>
      </c>
      <c r="AA13" s="50" t="s">
        <v>334</v>
      </c>
      <c r="AB13" s="43" t="s">
        <v>333</v>
      </c>
      <c r="AC13" s="49"/>
      <c r="AD13" s="49"/>
      <c r="AE13" s="49" t="s">
        <v>335</v>
      </c>
      <c r="AF13" s="12" t="s">
        <v>336</v>
      </c>
      <c r="AG13" s="24"/>
      <c r="AH13" s="12" t="s">
        <v>501</v>
      </c>
      <c r="AJ13" s="107"/>
    </row>
    <row r="14" spans="1:37" s="39" customFormat="1" ht="85.5" customHeight="1" x14ac:dyDescent="0.3">
      <c r="A14" s="41" t="s">
        <v>321</v>
      </c>
      <c r="B14" s="42" t="s">
        <v>322</v>
      </c>
      <c r="C14" s="43">
        <v>9999</v>
      </c>
      <c r="D14" s="44">
        <v>0</v>
      </c>
      <c r="E14" s="43">
        <v>55</v>
      </c>
      <c r="F14" s="45">
        <v>0</v>
      </c>
      <c r="G14" s="46">
        <v>0</v>
      </c>
      <c r="H14" s="46">
        <v>3</v>
      </c>
      <c r="I14" s="46">
        <v>0</v>
      </c>
      <c r="J14" s="42" t="s">
        <v>323</v>
      </c>
      <c r="K14" s="10">
        <v>530405</v>
      </c>
      <c r="L14" s="48" t="s">
        <v>325</v>
      </c>
      <c r="M14" s="42" t="s">
        <v>326</v>
      </c>
      <c r="N14" s="42" t="s">
        <v>327</v>
      </c>
      <c r="O14" s="42" t="s">
        <v>327</v>
      </c>
      <c r="P14" s="43">
        <v>871410012</v>
      </c>
      <c r="Q14" s="26" t="s">
        <v>328</v>
      </c>
      <c r="R14" s="11" t="s">
        <v>466</v>
      </c>
      <c r="S14" s="50">
        <v>1</v>
      </c>
      <c r="T14" s="26" t="s">
        <v>330</v>
      </c>
      <c r="U14" s="94">
        <v>714.29</v>
      </c>
      <c r="V14" s="50"/>
      <c r="W14" s="50"/>
      <c r="X14" s="50" t="s">
        <v>331</v>
      </c>
      <c r="Y14" s="50" t="s">
        <v>332</v>
      </c>
      <c r="Z14" s="50" t="s">
        <v>333</v>
      </c>
      <c r="AA14" s="50" t="s">
        <v>334</v>
      </c>
      <c r="AB14" s="43" t="s">
        <v>333</v>
      </c>
      <c r="AC14" s="49"/>
      <c r="AD14" s="49"/>
      <c r="AE14" s="49" t="s">
        <v>335</v>
      </c>
      <c r="AF14" s="12" t="s">
        <v>336</v>
      </c>
      <c r="AG14" s="24">
        <v>714.29</v>
      </c>
      <c r="AH14" s="12" t="s">
        <v>507</v>
      </c>
    </row>
    <row r="15" spans="1:37" ht="85.5" customHeight="1" x14ac:dyDescent="0.3">
      <c r="A15" s="41" t="s">
        <v>321</v>
      </c>
      <c r="B15" s="42" t="s">
        <v>322</v>
      </c>
      <c r="C15" s="43">
        <v>9999</v>
      </c>
      <c r="D15" s="44">
        <v>0</v>
      </c>
      <c r="E15" s="43">
        <v>55</v>
      </c>
      <c r="F15" s="45">
        <v>0</v>
      </c>
      <c r="G15" s="46">
        <v>0</v>
      </c>
      <c r="H15" s="46">
        <v>3</v>
      </c>
      <c r="I15" s="46">
        <v>0</v>
      </c>
      <c r="J15" s="42" t="s">
        <v>323</v>
      </c>
      <c r="K15" s="10">
        <v>530803</v>
      </c>
      <c r="L15" s="48" t="s">
        <v>325</v>
      </c>
      <c r="M15" s="42" t="s">
        <v>326</v>
      </c>
      <c r="N15" s="42" t="s">
        <v>327</v>
      </c>
      <c r="O15" s="42" t="s">
        <v>327</v>
      </c>
      <c r="P15" s="43">
        <v>612910013</v>
      </c>
      <c r="Q15" s="43" t="s">
        <v>347</v>
      </c>
      <c r="R15" s="11" t="s">
        <v>76</v>
      </c>
      <c r="S15" s="50">
        <v>1</v>
      </c>
      <c r="T15" s="26" t="s">
        <v>330</v>
      </c>
      <c r="U15" s="94">
        <v>1428.57</v>
      </c>
      <c r="V15" s="50" t="s">
        <v>331</v>
      </c>
      <c r="W15" s="50"/>
      <c r="X15" s="50"/>
      <c r="Y15" s="50" t="s">
        <v>332</v>
      </c>
      <c r="Z15" s="50" t="s">
        <v>333</v>
      </c>
      <c r="AA15" s="50" t="s">
        <v>334</v>
      </c>
      <c r="AB15" s="43" t="s">
        <v>333</v>
      </c>
      <c r="AC15" s="49"/>
      <c r="AD15" s="49"/>
      <c r="AE15" s="49" t="s">
        <v>335</v>
      </c>
      <c r="AF15" s="12" t="s">
        <v>336</v>
      </c>
      <c r="AG15" s="24">
        <v>1428.57</v>
      </c>
      <c r="AH15" s="12" t="s">
        <v>348</v>
      </c>
    </row>
    <row r="16" spans="1:37" ht="85.5" customHeight="1" x14ac:dyDescent="0.3">
      <c r="A16" s="41" t="s">
        <v>321</v>
      </c>
      <c r="B16" s="42" t="s">
        <v>322</v>
      </c>
      <c r="C16" s="43">
        <v>9999</v>
      </c>
      <c r="D16" s="44">
        <v>0</v>
      </c>
      <c r="E16" s="43">
        <v>55</v>
      </c>
      <c r="F16" s="45">
        <v>0</v>
      </c>
      <c r="G16" s="46">
        <v>0</v>
      </c>
      <c r="H16" s="46">
        <v>3</v>
      </c>
      <c r="I16" s="46">
        <v>0</v>
      </c>
      <c r="J16" s="42" t="s">
        <v>323</v>
      </c>
      <c r="K16" s="10">
        <v>530803</v>
      </c>
      <c r="L16" s="48" t="s">
        <v>325</v>
      </c>
      <c r="M16" s="42" t="s">
        <v>326</v>
      </c>
      <c r="N16" s="42" t="s">
        <v>327</v>
      </c>
      <c r="O16" s="42" t="s">
        <v>327</v>
      </c>
      <c r="P16" s="43">
        <v>612910013</v>
      </c>
      <c r="Q16" s="43" t="s">
        <v>347</v>
      </c>
      <c r="R16" s="11" t="s">
        <v>78</v>
      </c>
      <c r="S16" s="50">
        <v>1</v>
      </c>
      <c r="T16" s="26" t="s">
        <v>330</v>
      </c>
      <c r="U16" s="94">
        <v>3201.79</v>
      </c>
      <c r="V16" s="50" t="s">
        <v>331</v>
      </c>
      <c r="W16" s="50"/>
      <c r="X16" s="50"/>
      <c r="Y16" s="50" t="s">
        <v>332</v>
      </c>
      <c r="Z16" s="50" t="s">
        <v>333</v>
      </c>
      <c r="AA16" s="50" t="s">
        <v>334</v>
      </c>
      <c r="AB16" s="43" t="s">
        <v>333</v>
      </c>
      <c r="AC16" s="49"/>
      <c r="AD16" s="49"/>
      <c r="AE16" s="49" t="s">
        <v>335</v>
      </c>
      <c r="AF16" s="12" t="s">
        <v>336</v>
      </c>
      <c r="AG16" s="24">
        <v>3201.79</v>
      </c>
      <c r="AH16" s="12" t="s">
        <v>349</v>
      </c>
    </row>
    <row r="17" spans="1:36" ht="85.5" customHeight="1" x14ac:dyDescent="0.3">
      <c r="A17" s="41" t="s">
        <v>321</v>
      </c>
      <c r="B17" s="42" t="s">
        <v>322</v>
      </c>
      <c r="C17" s="43">
        <v>9999</v>
      </c>
      <c r="D17" s="44">
        <v>0</v>
      </c>
      <c r="E17" s="43">
        <v>55</v>
      </c>
      <c r="F17" s="45">
        <v>0</v>
      </c>
      <c r="G17" s="46">
        <v>0</v>
      </c>
      <c r="H17" s="46">
        <v>3</v>
      </c>
      <c r="I17" s="46">
        <v>0</v>
      </c>
      <c r="J17" s="42" t="s">
        <v>323</v>
      </c>
      <c r="K17" s="10">
        <v>530803</v>
      </c>
      <c r="L17" s="48" t="s">
        <v>325</v>
      </c>
      <c r="M17" s="42" t="s">
        <v>326</v>
      </c>
      <c r="N17" s="42" t="s">
        <v>327</v>
      </c>
      <c r="O17" s="42" t="s">
        <v>327</v>
      </c>
      <c r="P17" s="43">
        <v>612910013</v>
      </c>
      <c r="Q17" s="43" t="s">
        <v>347</v>
      </c>
      <c r="R17" s="11" t="s">
        <v>76</v>
      </c>
      <c r="S17" s="50">
        <v>1</v>
      </c>
      <c r="T17" s="26" t="s">
        <v>330</v>
      </c>
      <c r="U17" s="94">
        <v>1339.29</v>
      </c>
      <c r="V17" s="50"/>
      <c r="W17" s="50"/>
      <c r="X17" s="50" t="s">
        <v>331</v>
      </c>
      <c r="Y17" s="50" t="s">
        <v>332</v>
      </c>
      <c r="Z17" s="50" t="s">
        <v>333</v>
      </c>
      <c r="AA17" s="50" t="s">
        <v>334</v>
      </c>
      <c r="AB17" s="43" t="s">
        <v>333</v>
      </c>
      <c r="AC17" s="49"/>
      <c r="AD17" s="49"/>
      <c r="AE17" s="49" t="s">
        <v>335</v>
      </c>
      <c r="AF17" s="12" t="s">
        <v>336</v>
      </c>
      <c r="AG17" s="24">
        <v>1339.29</v>
      </c>
      <c r="AH17" s="12" t="s">
        <v>505</v>
      </c>
      <c r="AI17" s="39"/>
    </row>
    <row r="18" spans="1:36" ht="85.5" customHeight="1" x14ac:dyDescent="0.3">
      <c r="A18" s="41" t="s">
        <v>321</v>
      </c>
      <c r="B18" s="42" t="s">
        <v>322</v>
      </c>
      <c r="C18" s="43">
        <v>9999</v>
      </c>
      <c r="D18" s="44">
        <v>0</v>
      </c>
      <c r="E18" s="43">
        <v>55</v>
      </c>
      <c r="F18" s="45">
        <v>0</v>
      </c>
      <c r="G18" s="46">
        <v>0</v>
      </c>
      <c r="H18" s="46">
        <v>3</v>
      </c>
      <c r="I18" s="46">
        <v>0</v>
      </c>
      <c r="J18" s="42" t="s">
        <v>323</v>
      </c>
      <c r="K18" s="10">
        <v>530803</v>
      </c>
      <c r="L18" s="48" t="s">
        <v>325</v>
      </c>
      <c r="M18" s="42" t="s">
        <v>326</v>
      </c>
      <c r="N18" s="42" t="s">
        <v>327</v>
      </c>
      <c r="O18" s="42" t="s">
        <v>327</v>
      </c>
      <c r="P18" s="43">
        <v>612910013</v>
      </c>
      <c r="Q18" s="43" t="s">
        <v>347</v>
      </c>
      <c r="R18" s="11" t="s">
        <v>78</v>
      </c>
      <c r="S18" s="50">
        <v>1</v>
      </c>
      <c r="T18" s="26" t="s">
        <v>330</v>
      </c>
      <c r="U18" s="94">
        <v>1339.29</v>
      </c>
      <c r="V18" s="50"/>
      <c r="W18" s="50"/>
      <c r="X18" s="50" t="s">
        <v>331</v>
      </c>
      <c r="Y18" s="50" t="s">
        <v>332</v>
      </c>
      <c r="Z18" s="50" t="s">
        <v>333</v>
      </c>
      <c r="AA18" s="50" t="s">
        <v>334</v>
      </c>
      <c r="AB18" s="43" t="s">
        <v>333</v>
      </c>
      <c r="AC18" s="49"/>
      <c r="AD18" s="49"/>
      <c r="AE18" s="49" t="s">
        <v>335</v>
      </c>
      <c r="AF18" s="12" t="s">
        <v>336</v>
      </c>
      <c r="AG18" s="24">
        <v>1339.29</v>
      </c>
      <c r="AH18" s="12" t="s">
        <v>506</v>
      </c>
      <c r="AI18" s="39"/>
    </row>
    <row r="19" spans="1:36" ht="85.5" customHeight="1" x14ac:dyDescent="0.3">
      <c r="A19" s="41" t="s">
        <v>321</v>
      </c>
      <c r="B19" s="42" t="s">
        <v>322</v>
      </c>
      <c r="C19" s="43">
        <v>9999</v>
      </c>
      <c r="D19" s="44">
        <v>0</v>
      </c>
      <c r="E19" s="43">
        <v>55</v>
      </c>
      <c r="F19" s="45">
        <v>0</v>
      </c>
      <c r="G19" s="46">
        <v>0</v>
      </c>
      <c r="H19" s="46">
        <v>3</v>
      </c>
      <c r="I19" s="46">
        <v>0</v>
      </c>
      <c r="J19" s="42" t="s">
        <v>323</v>
      </c>
      <c r="K19" s="10">
        <v>530803</v>
      </c>
      <c r="L19" s="48" t="s">
        <v>325</v>
      </c>
      <c r="M19" s="42" t="s">
        <v>326</v>
      </c>
      <c r="N19" s="42" t="s">
        <v>327</v>
      </c>
      <c r="O19" s="42" t="s">
        <v>327</v>
      </c>
      <c r="P19" s="43">
        <v>612910013</v>
      </c>
      <c r="Q19" s="43" t="s">
        <v>347</v>
      </c>
      <c r="R19" s="11" t="s">
        <v>527</v>
      </c>
      <c r="S19" s="50">
        <v>1</v>
      </c>
      <c r="T19" s="26" t="s">
        <v>330</v>
      </c>
      <c r="U19" s="94">
        <v>892.86</v>
      </c>
      <c r="V19" s="50"/>
      <c r="W19" s="50"/>
      <c r="X19" s="50" t="s">
        <v>331</v>
      </c>
      <c r="Y19" s="50" t="s">
        <v>332</v>
      </c>
      <c r="Z19" s="50" t="s">
        <v>333</v>
      </c>
      <c r="AA19" s="50" t="s">
        <v>334</v>
      </c>
      <c r="AB19" s="43" t="s">
        <v>333</v>
      </c>
      <c r="AC19" s="49"/>
      <c r="AD19" s="49"/>
      <c r="AE19" s="49" t="s">
        <v>335</v>
      </c>
      <c r="AF19" s="12" t="s">
        <v>336</v>
      </c>
      <c r="AG19" s="24"/>
      <c r="AH19" s="12"/>
      <c r="AI19" s="39"/>
      <c r="AJ19" s="107"/>
    </row>
    <row r="20" spans="1:36" ht="85.5" customHeight="1" x14ac:dyDescent="0.3">
      <c r="A20" s="41" t="s">
        <v>321</v>
      </c>
      <c r="B20" s="42" t="s">
        <v>322</v>
      </c>
      <c r="C20" s="43">
        <v>9999</v>
      </c>
      <c r="D20" s="44">
        <v>0</v>
      </c>
      <c r="E20" s="43">
        <v>55</v>
      </c>
      <c r="F20" s="45">
        <v>0</v>
      </c>
      <c r="G20" s="46">
        <v>0</v>
      </c>
      <c r="H20" s="46">
        <v>3</v>
      </c>
      <c r="I20" s="46">
        <v>0</v>
      </c>
      <c r="J20" s="42" t="s">
        <v>323</v>
      </c>
      <c r="K20" s="10">
        <v>530804</v>
      </c>
      <c r="L20" s="48" t="s">
        <v>325</v>
      </c>
      <c r="M20" s="42" t="s">
        <v>326</v>
      </c>
      <c r="N20" s="42" t="s">
        <v>327</v>
      </c>
      <c r="O20" s="42" t="s">
        <v>327</v>
      </c>
      <c r="P20" s="43">
        <v>38912013307</v>
      </c>
      <c r="Q20" s="43" t="s">
        <v>347</v>
      </c>
      <c r="R20" s="11" t="s">
        <v>82</v>
      </c>
      <c r="S20" s="50">
        <v>1</v>
      </c>
      <c r="T20" s="26" t="s">
        <v>330</v>
      </c>
      <c r="U20" s="94">
        <v>892.86</v>
      </c>
      <c r="V20" s="50" t="s">
        <v>331</v>
      </c>
      <c r="W20" s="50"/>
      <c r="X20" s="50"/>
      <c r="Y20" s="50" t="s">
        <v>332</v>
      </c>
      <c r="Z20" s="50" t="s">
        <v>333</v>
      </c>
      <c r="AA20" s="50" t="s">
        <v>334</v>
      </c>
      <c r="AB20" s="43" t="s">
        <v>333</v>
      </c>
      <c r="AC20" s="49"/>
      <c r="AD20" s="49"/>
      <c r="AE20" s="49" t="s">
        <v>335</v>
      </c>
      <c r="AF20" s="12" t="s">
        <v>336</v>
      </c>
      <c r="AG20" s="24">
        <v>892.86</v>
      </c>
      <c r="AH20" s="12" t="s">
        <v>350</v>
      </c>
    </row>
    <row r="21" spans="1:36" ht="85.5" customHeight="1" x14ac:dyDescent="0.3">
      <c r="A21" s="41" t="s">
        <v>321</v>
      </c>
      <c r="B21" s="42" t="s">
        <v>322</v>
      </c>
      <c r="C21" s="43">
        <v>9999</v>
      </c>
      <c r="D21" s="44">
        <v>0</v>
      </c>
      <c r="E21" s="43">
        <v>55</v>
      </c>
      <c r="F21" s="45">
        <v>0</v>
      </c>
      <c r="G21" s="46">
        <v>0</v>
      </c>
      <c r="H21" s="46">
        <v>3</v>
      </c>
      <c r="I21" s="46">
        <v>0</v>
      </c>
      <c r="J21" s="42" t="s">
        <v>323</v>
      </c>
      <c r="K21" s="10">
        <v>530811</v>
      </c>
      <c r="L21" s="48" t="s">
        <v>325</v>
      </c>
      <c r="M21" s="42" t="s">
        <v>326</v>
      </c>
      <c r="N21" s="42" t="s">
        <v>327</v>
      </c>
      <c r="O21" s="42" t="s">
        <v>327</v>
      </c>
      <c r="P21" s="43">
        <v>4291100148</v>
      </c>
      <c r="Q21" s="43" t="s">
        <v>347</v>
      </c>
      <c r="R21" s="11" t="s">
        <v>85</v>
      </c>
      <c r="S21" s="50">
        <v>1</v>
      </c>
      <c r="T21" s="26" t="s">
        <v>330</v>
      </c>
      <c r="U21" s="94">
        <v>446.43</v>
      </c>
      <c r="V21" s="50"/>
      <c r="W21" s="50" t="s">
        <v>331</v>
      </c>
      <c r="X21" s="50"/>
      <c r="Y21" s="50" t="s">
        <v>332</v>
      </c>
      <c r="Z21" s="50" t="s">
        <v>333</v>
      </c>
      <c r="AA21" s="50" t="s">
        <v>334</v>
      </c>
      <c r="AB21" s="43" t="s">
        <v>333</v>
      </c>
      <c r="AC21" s="49"/>
      <c r="AD21" s="49"/>
      <c r="AE21" s="49" t="s">
        <v>335</v>
      </c>
      <c r="AF21" s="12" t="s">
        <v>336</v>
      </c>
      <c r="AG21" s="24">
        <v>446.06</v>
      </c>
      <c r="AH21" s="12" t="s">
        <v>351</v>
      </c>
    </row>
    <row r="22" spans="1:36" ht="85.5" customHeight="1" x14ac:dyDescent="0.3">
      <c r="A22" s="41" t="s">
        <v>321</v>
      </c>
      <c r="B22" s="42" t="s">
        <v>322</v>
      </c>
      <c r="C22" s="43">
        <v>9999</v>
      </c>
      <c r="D22" s="44">
        <v>0</v>
      </c>
      <c r="E22" s="43">
        <v>55</v>
      </c>
      <c r="F22" s="45">
        <v>0</v>
      </c>
      <c r="G22" s="46">
        <v>0</v>
      </c>
      <c r="H22" s="46">
        <v>3</v>
      </c>
      <c r="I22" s="46">
        <v>0</v>
      </c>
      <c r="J22" s="42" t="s">
        <v>323</v>
      </c>
      <c r="K22" s="10">
        <v>530813</v>
      </c>
      <c r="L22" s="48" t="s">
        <v>325</v>
      </c>
      <c r="M22" s="42" t="s">
        <v>326</v>
      </c>
      <c r="N22" s="42" t="s">
        <v>327</v>
      </c>
      <c r="O22" s="42" t="s">
        <v>327</v>
      </c>
      <c r="P22" s="43">
        <v>871300011</v>
      </c>
      <c r="Q22" s="43" t="s">
        <v>347</v>
      </c>
      <c r="R22" s="11" t="s">
        <v>88</v>
      </c>
      <c r="S22" s="50">
        <v>1</v>
      </c>
      <c r="T22" s="26" t="s">
        <v>330</v>
      </c>
      <c r="U22" s="94">
        <v>267.86</v>
      </c>
      <c r="V22" s="50" t="s">
        <v>331</v>
      </c>
      <c r="W22" s="50"/>
      <c r="X22" s="50"/>
      <c r="Y22" s="50" t="s">
        <v>332</v>
      </c>
      <c r="Z22" s="50" t="s">
        <v>333</v>
      </c>
      <c r="AA22" s="50" t="s">
        <v>334</v>
      </c>
      <c r="AB22" s="43" t="s">
        <v>333</v>
      </c>
      <c r="AC22" s="49"/>
      <c r="AD22" s="49"/>
      <c r="AE22" s="49" t="s">
        <v>335</v>
      </c>
      <c r="AF22" s="12" t="s">
        <v>336</v>
      </c>
      <c r="AG22" s="24">
        <v>267.86</v>
      </c>
      <c r="AH22" s="12" t="s">
        <v>352</v>
      </c>
    </row>
    <row r="23" spans="1:36" ht="85.5" customHeight="1" x14ac:dyDescent="0.3">
      <c r="A23" s="41" t="s">
        <v>321</v>
      </c>
      <c r="B23" s="42" t="s">
        <v>322</v>
      </c>
      <c r="C23" s="43">
        <v>9999</v>
      </c>
      <c r="D23" s="44">
        <v>0</v>
      </c>
      <c r="E23" s="43">
        <v>55</v>
      </c>
      <c r="F23" s="45">
        <v>0</v>
      </c>
      <c r="G23" s="46">
        <v>0</v>
      </c>
      <c r="H23" s="46">
        <v>3</v>
      </c>
      <c r="I23" s="46">
        <v>0</v>
      </c>
      <c r="J23" s="42" t="s">
        <v>323</v>
      </c>
      <c r="K23" s="10">
        <v>530813</v>
      </c>
      <c r="L23" s="48" t="s">
        <v>325</v>
      </c>
      <c r="M23" s="42" t="s">
        <v>326</v>
      </c>
      <c r="N23" s="42" t="s">
        <v>327</v>
      </c>
      <c r="O23" s="42" t="s">
        <v>327</v>
      </c>
      <c r="P23" s="43">
        <v>452900011</v>
      </c>
      <c r="Q23" s="43" t="s">
        <v>347</v>
      </c>
      <c r="R23" s="11" t="s">
        <v>91</v>
      </c>
      <c r="S23" s="50">
        <v>1</v>
      </c>
      <c r="T23" s="26" t="s">
        <v>330</v>
      </c>
      <c r="U23" s="94">
        <v>9.82</v>
      </c>
      <c r="V23" s="50" t="s">
        <v>331</v>
      </c>
      <c r="W23" s="50"/>
      <c r="X23" s="50"/>
      <c r="Y23" s="50" t="s">
        <v>332</v>
      </c>
      <c r="Z23" s="50" t="s">
        <v>333</v>
      </c>
      <c r="AA23" s="50" t="s">
        <v>334</v>
      </c>
      <c r="AB23" s="43" t="s">
        <v>333</v>
      </c>
      <c r="AC23" s="49"/>
      <c r="AD23" s="49"/>
      <c r="AE23" s="49" t="s">
        <v>335</v>
      </c>
      <c r="AF23" s="12" t="s">
        <v>336</v>
      </c>
      <c r="AG23" s="24">
        <v>9.82</v>
      </c>
      <c r="AH23" s="12" t="s">
        <v>353</v>
      </c>
      <c r="AI23" s="39"/>
    </row>
    <row r="24" spans="1:36" ht="85.5" customHeight="1" x14ac:dyDescent="0.3">
      <c r="A24" s="41" t="s">
        <v>321</v>
      </c>
      <c r="B24" s="42" t="s">
        <v>322</v>
      </c>
      <c r="C24" s="43">
        <v>9999</v>
      </c>
      <c r="D24" s="44">
        <v>0</v>
      </c>
      <c r="E24" s="43">
        <v>55</v>
      </c>
      <c r="F24" s="45">
        <v>0</v>
      </c>
      <c r="G24" s="46">
        <v>0</v>
      </c>
      <c r="H24" s="46">
        <v>3</v>
      </c>
      <c r="I24" s="46">
        <v>0</v>
      </c>
      <c r="J24" s="42" t="s">
        <v>323</v>
      </c>
      <c r="K24" s="10">
        <v>530813</v>
      </c>
      <c r="L24" s="48" t="s">
        <v>325</v>
      </c>
      <c r="M24" s="42" t="s">
        <v>326</v>
      </c>
      <c r="N24" s="42" t="s">
        <v>327</v>
      </c>
      <c r="O24" s="42" t="s">
        <v>327</v>
      </c>
      <c r="P24" s="43">
        <v>452900012</v>
      </c>
      <c r="Q24" s="43" t="s">
        <v>347</v>
      </c>
      <c r="R24" s="11" t="s">
        <v>93</v>
      </c>
      <c r="S24" s="50">
        <v>1</v>
      </c>
      <c r="T24" s="26" t="s">
        <v>330</v>
      </c>
      <c r="U24" s="94">
        <v>5.36</v>
      </c>
      <c r="V24" s="50" t="s">
        <v>331</v>
      </c>
      <c r="W24" s="50"/>
      <c r="X24" s="50"/>
      <c r="Y24" s="50" t="s">
        <v>332</v>
      </c>
      <c r="Z24" s="50" t="s">
        <v>333</v>
      </c>
      <c r="AA24" s="50" t="s">
        <v>334</v>
      </c>
      <c r="AB24" s="43" t="s">
        <v>333</v>
      </c>
      <c r="AC24" s="49"/>
      <c r="AD24" s="49"/>
      <c r="AE24" s="49" t="s">
        <v>335</v>
      </c>
      <c r="AF24" s="12" t="s">
        <v>336</v>
      </c>
      <c r="AG24" s="24">
        <v>5.36</v>
      </c>
      <c r="AH24" s="12" t="s">
        <v>353</v>
      </c>
    </row>
    <row r="25" spans="1:36" ht="85.5" customHeight="1" x14ac:dyDescent="0.3">
      <c r="A25" s="41" t="s">
        <v>321</v>
      </c>
      <c r="B25" s="42" t="s">
        <v>322</v>
      </c>
      <c r="C25" s="43">
        <v>9999</v>
      </c>
      <c r="D25" s="44">
        <v>0</v>
      </c>
      <c r="E25" s="43">
        <v>55</v>
      </c>
      <c r="F25" s="45">
        <v>0</v>
      </c>
      <c r="G25" s="46">
        <v>0</v>
      </c>
      <c r="H25" s="46">
        <v>3</v>
      </c>
      <c r="I25" s="46">
        <v>0</v>
      </c>
      <c r="J25" s="42" t="s">
        <v>323</v>
      </c>
      <c r="K25" s="10">
        <v>530813</v>
      </c>
      <c r="L25" s="48" t="s">
        <v>325</v>
      </c>
      <c r="M25" s="42" t="s">
        <v>326</v>
      </c>
      <c r="N25" s="42" t="s">
        <v>327</v>
      </c>
      <c r="O25" s="42" t="s">
        <v>327</v>
      </c>
      <c r="P25" s="43">
        <v>4911300116</v>
      </c>
      <c r="Q25" s="43" t="s">
        <v>347</v>
      </c>
      <c r="R25" s="11" t="s">
        <v>94</v>
      </c>
      <c r="S25" s="50">
        <v>1</v>
      </c>
      <c r="T25" s="26" t="s">
        <v>330</v>
      </c>
      <c r="U25" s="94">
        <v>1075.8900000000001</v>
      </c>
      <c r="V25" s="50" t="s">
        <v>331</v>
      </c>
      <c r="W25" s="50"/>
      <c r="X25" s="50"/>
      <c r="Y25" s="50" t="s">
        <v>332</v>
      </c>
      <c r="Z25" s="50" t="s">
        <v>333</v>
      </c>
      <c r="AA25" s="50" t="s">
        <v>334</v>
      </c>
      <c r="AB25" s="43" t="s">
        <v>333</v>
      </c>
      <c r="AC25" s="49"/>
      <c r="AD25" s="49"/>
      <c r="AE25" s="49" t="s">
        <v>335</v>
      </c>
      <c r="AF25" s="12" t="s">
        <v>336</v>
      </c>
      <c r="AG25" s="24">
        <v>1075.8900000000001</v>
      </c>
      <c r="AH25" s="12" t="s">
        <v>346</v>
      </c>
      <c r="AJ25" s="99"/>
    </row>
    <row r="26" spans="1:36" ht="85.5" customHeight="1" x14ac:dyDescent="0.3">
      <c r="A26" s="41" t="s">
        <v>321</v>
      </c>
      <c r="B26" s="42" t="s">
        <v>322</v>
      </c>
      <c r="C26" s="43">
        <v>9999</v>
      </c>
      <c r="D26" s="44">
        <v>0</v>
      </c>
      <c r="E26" s="43">
        <v>55</v>
      </c>
      <c r="F26" s="45">
        <v>0</v>
      </c>
      <c r="G26" s="46">
        <v>0</v>
      </c>
      <c r="H26" s="46">
        <v>3</v>
      </c>
      <c r="I26" s="46">
        <v>0</v>
      </c>
      <c r="J26" s="42" t="s">
        <v>323</v>
      </c>
      <c r="K26" s="10">
        <v>530813</v>
      </c>
      <c r="L26" s="48" t="s">
        <v>325</v>
      </c>
      <c r="M26" s="42" t="s">
        <v>326</v>
      </c>
      <c r="N26" s="42" t="s">
        <v>327</v>
      </c>
      <c r="O26" s="42" t="s">
        <v>327</v>
      </c>
      <c r="P26" s="43">
        <v>4911300116</v>
      </c>
      <c r="Q26" s="43" t="s">
        <v>347</v>
      </c>
      <c r="R26" s="11" t="s">
        <v>95</v>
      </c>
      <c r="S26" s="50">
        <v>1</v>
      </c>
      <c r="T26" s="26" t="s">
        <v>330</v>
      </c>
      <c r="U26" s="94">
        <v>3303.57</v>
      </c>
      <c r="V26" s="50"/>
      <c r="W26" s="50" t="s">
        <v>331</v>
      </c>
      <c r="X26" s="50"/>
      <c r="Y26" s="50" t="s">
        <v>332</v>
      </c>
      <c r="Z26" s="50" t="s">
        <v>333</v>
      </c>
      <c r="AA26" s="50" t="s">
        <v>334</v>
      </c>
      <c r="AB26" s="43" t="s">
        <v>333</v>
      </c>
      <c r="AC26" s="49"/>
      <c r="AD26" s="49"/>
      <c r="AE26" s="49" t="s">
        <v>335</v>
      </c>
      <c r="AF26" s="12" t="s">
        <v>336</v>
      </c>
      <c r="AG26" s="24">
        <v>3303.57</v>
      </c>
      <c r="AH26" s="12" t="s">
        <v>345</v>
      </c>
    </row>
    <row r="27" spans="1:36" ht="85.5" customHeight="1" x14ac:dyDescent="0.3">
      <c r="A27" s="41" t="s">
        <v>321</v>
      </c>
      <c r="B27" s="42" t="s">
        <v>322</v>
      </c>
      <c r="C27" s="43">
        <v>9999</v>
      </c>
      <c r="D27" s="44">
        <v>0</v>
      </c>
      <c r="E27" s="43">
        <v>55</v>
      </c>
      <c r="F27" s="45">
        <v>0</v>
      </c>
      <c r="G27" s="46">
        <v>0</v>
      </c>
      <c r="H27" s="46">
        <v>3</v>
      </c>
      <c r="I27" s="46">
        <v>0</v>
      </c>
      <c r="J27" s="42" t="s">
        <v>323</v>
      </c>
      <c r="K27" s="10">
        <v>530813</v>
      </c>
      <c r="L27" s="48" t="s">
        <v>325</v>
      </c>
      <c r="M27" s="42" t="s">
        <v>326</v>
      </c>
      <c r="N27" s="42" t="s">
        <v>327</v>
      </c>
      <c r="O27" s="42" t="s">
        <v>327</v>
      </c>
      <c r="P27" s="43">
        <v>361140311</v>
      </c>
      <c r="Q27" s="43" t="s">
        <v>347</v>
      </c>
      <c r="R27" s="11" t="s">
        <v>96</v>
      </c>
      <c r="S27" s="50">
        <v>1</v>
      </c>
      <c r="T27" s="26" t="s">
        <v>330</v>
      </c>
      <c r="U27" s="94">
        <v>1092.18</v>
      </c>
      <c r="V27" s="50"/>
      <c r="W27" s="50"/>
      <c r="X27" s="50" t="s">
        <v>331</v>
      </c>
      <c r="Y27" s="50" t="s">
        <v>332</v>
      </c>
      <c r="Z27" s="50" t="s">
        <v>354</v>
      </c>
      <c r="AA27" s="50" t="s">
        <v>408</v>
      </c>
      <c r="AB27" s="43" t="s">
        <v>333</v>
      </c>
      <c r="AC27" s="49"/>
      <c r="AD27" s="49"/>
      <c r="AE27" s="49" t="s">
        <v>335</v>
      </c>
      <c r="AF27" s="12" t="s">
        <v>336</v>
      </c>
      <c r="AG27" s="24">
        <v>1072.5</v>
      </c>
      <c r="AH27" s="12" t="s">
        <v>535</v>
      </c>
      <c r="AI27" s="39"/>
      <c r="AJ27" s="108"/>
    </row>
    <row r="28" spans="1:36" ht="85.5" customHeight="1" x14ac:dyDescent="0.3">
      <c r="A28" s="41" t="s">
        <v>321</v>
      </c>
      <c r="B28" s="42" t="s">
        <v>322</v>
      </c>
      <c r="C28" s="43">
        <v>9999</v>
      </c>
      <c r="D28" s="44">
        <v>0</v>
      </c>
      <c r="E28" s="43">
        <v>55</v>
      </c>
      <c r="F28" s="45">
        <v>0</v>
      </c>
      <c r="G28" s="46">
        <v>0</v>
      </c>
      <c r="H28" s="46">
        <v>3</v>
      </c>
      <c r="I28" s="46">
        <v>0</v>
      </c>
      <c r="J28" s="42" t="s">
        <v>323</v>
      </c>
      <c r="K28" s="10">
        <v>530813</v>
      </c>
      <c r="L28" s="48" t="s">
        <v>325</v>
      </c>
      <c r="M28" s="42" t="s">
        <v>326</v>
      </c>
      <c r="N28" s="42" t="s">
        <v>327</v>
      </c>
      <c r="O28" s="42" t="s">
        <v>327</v>
      </c>
      <c r="P28" s="43">
        <v>4911300116</v>
      </c>
      <c r="Q28" s="43" t="s">
        <v>347</v>
      </c>
      <c r="R28" s="11" t="s">
        <v>471</v>
      </c>
      <c r="S28" s="50">
        <v>1</v>
      </c>
      <c r="T28" s="26" t="s">
        <v>330</v>
      </c>
      <c r="U28" s="94">
        <v>892.86</v>
      </c>
      <c r="V28" s="50"/>
      <c r="W28" s="50"/>
      <c r="X28" s="50" t="s">
        <v>331</v>
      </c>
      <c r="Y28" s="50" t="s">
        <v>332</v>
      </c>
      <c r="Z28" s="50" t="s">
        <v>333</v>
      </c>
      <c r="AA28" s="50" t="s">
        <v>334</v>
      </c>
      <c r="AB28" s="43" t="s">
        <v>333</v>
      </c>
      <c r="AC28" s="49"/>
      <c r="AD28" s="49"/>
      <c r="AE28" s="49" t="s">
        <v>335</v>
      </c>
      <c r="AF28" s="12" t="s">
        <v>336</v>
      </c>
      <c r="AG28" s="24">
        <v>892.86</v>
      </c>
      <c r="AH28" s="12" t="s">
        <v>507</v>
      </c>
      <c r="AI28" s="39"/>
    </row>
    <row r="29" spans="1:36" ht="85.5" customHeight="1" x14ac:dyDescent="0.3">
      <c r="A29" s="41" t="s">
        <v>321</v>
      </c>
      <c r="B29" s="42" t="s">
        <v>322</v>
      </c>
      <c r="C29" s="43">
        <v>9999</v>
      </c>
      <c r="D29" s="44">
        <v>0</v>
      </c>
      <c r="E29" s="43">
        <v>55</v>
      </c>
      <c r="F29" s="45">
        <v>0</v>
      </c>
      <c r="G29" s="46">
        <v>0</v>
      </c>
      <c r="H29" s="46">
        <v>3</v>
      </c>
      <c r="I29" s="46">
        <v>0</v>
      </c>
      <c r="J29" s="42" t="s">
        <v>323</v>
      </c>
      <c r="K29" s="10">
        <v>530814</v>
      </c>
      <c r="L29" s="48" t="s">
        <v>325</v>
      </c>
      <c r="M29" s="42" t="s">
        <v>326</v>
      </c>
      <c r="N29" s="42" t="s">
        <v>327</v>
      </c>
      <c r="O29" s="42" t="s">
        <v>327</v>
      </c>
      <c r="P29" s="43">
        <v>282290011</v>
      </c>
      <c r="Q29" s="43" t="s">
        <v>347</v>
      </c>
      <c r="R29" s="10" t="s">
        <v>98</v>
      </c>
      <c r="S29" s="50">
        <v>1</v>
      </c>
      <c r="T29" s="26" t="s">
        <v>330</v>
      </c>
      <c r="U29" s="94">
        <v>71.400000000000006</v>
      </c>
      <c r="V29" s="50" t="s">
        <v>331</v>
      </c>
      <c r="W29" s="50"/>
      <c r="X29" s="50"/>
      <c r="Y29" s="50" t="s">
        <v>332</v>
      </c>
      <c r="Z29" s="50" t="s">
        <v>333</v>
      </c>
      <c r="AA29" s="50" t="s">
        <v>334</v>
      </c>
      <c r="AB29" s="43" t="s">
        <v>333</v>
      </c>
      <c r="AC29" s="49"/>
      <c r="AD29" s="49"/>
      <c r="AE29" s="49" t="s">
        <v>335</v>
      </c>
      <c r="AF29" s="12" t="s">
        <v>336</v>
      </c>
      <c r="AG29" s="24">
        <v>71.400000000000006</v>
      </c>
      <c r="AH29" s="12" t="s">
        <v>355</v>
      </c>
    </row>
    <row r="30" spans="1:36" ht="85.5" customHeight="1" x14ac:dyDescent="0.3">
      <c r="A30" s="41" t="s">
        <v>321</v>
      </c>
      <c r="B30" s="42" t="s">
        <v>322</v>
      </c>
      <c r="C30" s="43">
        <v>9999</v>
      </c>
      <c r="D30" s="44">
        <v>0</v>
      </c>
      <c r="E30" s="43">
        <v>55</v>
      </c>
      <c r="F30" s="45">
        <v>0</v>
      </c>
      <c r="G30" s="46">
        <v>0</v>
      </c>
      <c r="H30" s="46">
        <v>3</v>
      </c>
      <c r="I30" s="46">
        <v>0</v>
      </c>
      <c r="J30" s="42" t="s">
        <v>323</v>
      </c>
      <c r="K30" s="10">
        <v>531404</v>
      </c>
      <c r="L30" s="48" t="s">
        <v>325</v>
      </c>
      <c r="M30" s="42" t="s">
        <v>326</v>
      </c>
      <c r="N30" s="42" t="s">
        <v>327</v>
      </c>
      <c r="O30" s="42" t="s">
        <v>327</v>
      </c>
      <c r="P30" s="43">
        <v>473130016</v>
      </c>
      <c r="Q30" s="43" t="s">
        <v>347</v>
      </c>
      <c r="R30" s="10" t="s">
        <v>462</v>
      </c>
      <c r="S30" s="50">
        <v>1</v>
      </c>
      <c r="T30" s="26" t="s">
        <v>330</v>
      </c>
      <c r="U30" s="94">
        <v>1205.3599999999999</v>
      </c>
      <c r="V30" s="50"/>
      <c r="W30" s="50"/>
      <c r="X30" s="50" t="s">
        <v>331</v>
      </c>
      <c r="Y30" s="50" t="s">
        <v>332</v>
      </c>
      <c r="Z30" s="50" t="s">
        <v>333</v>
      </c>
      <c r="AA30" s="50" t="s">
        <v>334</v>
      </c>
      <c r="AB30" s="43" t="s">
        <v>333</v>
      </c>
      <c r="AC30" s="49"/>
      <c r="AD30" s="49"/>
      <c r="AE30" s="49" t="s">
        <v>335</v>
      </c>
      <c r="AF30" s="12" t="s">
        <v>336</v>
      </c>
      <c r="AG30" s="24">
        <v>1189.9100000000001</v>
      </c>
      <c r="AH30" s="12" t="s">
        <v>474</v>
      </c>
      <c r="AI30" s="39"/>
    </row>
    <row r="31" spans="1:36" ht="85.5" customHeight="1" x14ac:dyDescent="0.3">
      <c r="A31" s="41" t="s">
        <v>321</v>
      </c>
      <c r="B31" s="42" t="s">
        <v>322</v>
      </c>
      <c r="C31" s="43">
        <v>9999</v>
      </c>
      <c r="D31" s="44">
        <v>0</v>
      </c>
      <c r="E31" s="43">
        <v>55</v>
      </c>
      <c r="F31" s="45">
        <v>0</v>
      </c>
      <c r="G31" s="46">
        <v>0</v>
      </c>
      <c r="H31" s="46">
        <v>3</v>
      </c>
      <c r="I31" s="46">
        <v>0</v>
      </c>
      <c r="J31" s="42" t="s">
        <v>323</v>
      </c>
      <c r="K31" s="10">
        <v>531407</v>
      </c>
      <c r="L31" s="48" t="s">
        <v>325</v>
      </c>
      <c r="M31" s="42" t="s">
        <v>326</v>
      </c>
      <c r="N31" s="42" t="s">
        <v>327</v>
      </c>
      <c r="O31" s="42" t="s">
        <v>327</v>
      </c>
      <c r="P31" s="43">
        <v>452500021</v>
      </c>
      <c r="Q31" s="43" t="s">
        <v>347</v>
      </c>
      <c r="R31" s="11" t="s">
        <v>102</v>
      </c>
      <c r="S31" s="50">
        <v>1</v>
      </c>
      <c r="T31" s="26" t="s">
        <v>330</v>
      </c>
      <c r="U31" s="94">
        <v>80.36</v>
      </c>
      <c r="V31" s="50" t="s">
        <v>331</v>
      </c>
      <c r="W31" s="50"/>
      <c r="X31" s="50"/>
      <c r="Y31" s="50" t="s">
        <v>332</v>
      </c>
      <c r="Z31" s="50" t="s">
        <v>333</v>
      </c>
      <c r="AA31" s="50" t="s">
        <v>334</v>
      </c>
      <c r="AB31" s="43" t="s">
        <v>333</v>
      </c>
      <c r="AC31" s="49"/>
      <c r="AD31" s="49"/>
      <c r="AE31" s="49" t="s">
        <v>335</v>
      </c>
      <c r="AF31" s="12" t="s">
        <v>336</v>
      </c>
      <c r="AG31" s="24">
        <v>80.36</v>
      </c>
      <c r="AH31" s="12" t="s">
        <v>356</v>
      </c>
    </row>
    <row r="32" spans="1:36" ht="85.5" customHeight="1" x14ac:dyDescent="0.3">
      <c r="A32" s="41" t="s">
        <v>321</v>
      </c>
      <c r="B32" s="42" t="s">
        <v>322</v>
      </c>
      <c r="C32" s="43">
        <v>9999</v>
      </c>
      <c r="D32" s="44">
        <v>0</v>
      </c>
      <c r="E32" s="43">
        <v>55</v>
      </c>
      <c r="F32" s="45">
        <v>0</v>
      </c>
      <c r="G32" s="46">
        <v>0</v>
      </c>
      <c r="H32" s="46">
        <v>3</v>
      </c>
      <c r="I32" s="46">
        <v>0</v>
      </c>
      <c r="J32" s="42" t="s">
        <v>323</v>
      </c>
      <c r="K32" s="10">
        <v>530814</v>
      </c>
      <c r="L32" s="48" t="s">
        <v>325</v>
      </c>
      <c r="M32" s="42" t="s">
        <v>326</v>
      </c>
      <c r="N32" s="42" t="s">
        <v>327</v>
      </c>
      <c r="O32" s="42" t="s">
        <v>327</v>
      </c>
      <c r="P32" s="43">
        <v>429921518</v>
      </c>
      <c r="Q32" s="43" t="s">
        <v>347</v>
      </c>
      <c r="R32" s="10" t="s">
        <v>104</v>
      </c>
      <c r="S32" s="50">
        <v>1</v>
      </c>
      <c r="T32" s="26" t="s">
        <v>330</v>
      </c>
      <c r="U32" s="94">
        <v>89.29</v>
      </c>
      <c r="V32" s="50"/>
      <c r="W32" s="50" t="s">
        <v>331</v>
      </c>
      <c r="X32" s="50"/>
      <c r="Y32" s="50" t="s">
        <v>332</v>
      </c>
      <c r="Z32" s="50" t="s">
        <v>333</v>
      </c>
      <c r="AA32" s="50" t="s">
        <v>334</v>
      </c>
      <c r="AB32" s="43" t="s">
        <v>333</v>
      </c>
      <c r="AC32" s="49"/>
      <c r="AD32" s="49"/>
      <c r="AE32" s="49" t="s">
        <v>335</v>
      </c>
      <c r="AF32" s="12" t="s">
        <v>336</v>
      </c>
      <c r="AG32" s="24">
        <v>89.29</v>
      </c>
      <c r="AH32" s="12" t="s">
        <v>357</v>
      </c>
    </row>
    <row r="33" spans="1:36" ht="85.5" customHeight="1" x14ac:dyDescent="0.3">
      <c r="A33" s="15">
        <v>2019</v>
      </c>
      <c r="B33" s="15">
        <v>334</v>
      </c>
      <c r="C33" s="15">
        <v>9999</v>
      </c>
      <c r="D33" s="16" t="s">
        <v>327</v>
      </c>
      <c r="E33" s="15">
        <v>55</v>
      </c>
      <c r="F33" s="16" t="s">
        <v>358</v>
      </c>
      <c r="G33" s="16" t="s">
        <v>326</v>
      </c>
      <c r="H33" s="16" t="s">
        <v>326</v>
      </c>
      <c r="I33" s="22" t="s">
        <v>359</v>
      </c>
      <c r="J33" s="42" t="s">
        <v>323</v>
      </c>
      <c r="K33" s="22">
        <v>730405</v>
      </c>
      <c r="L33" s="22" t="s">
        <v>325</v>
      </c>
      <c r="M33" s="22">
        <v>202</v>
      </c>
      <c r="N33" s="22">
        <v>2003</v>
      </c>
      <c r="O33" s="22">
        <v>2207</v>
      </c>
      <c r="P33" s="23">
        <v>871410011</v>
      </c>
      <c r="Q33" s="22" t="s">
        <v>360</v>
      </c>
      <c r="R33" s="20" t="s">
        <v>361</v>
      </c>
      <c r="S33" s="22">
        <v>1</v>
      </c>
      <c r="T33" s="22" t="s">
        <v>2</v>
      </c>
      <c r="U33" s="22">
        <v>1055.3599999999999</v>
      </c>
      <c r="V33" s="22"/>
      <c r="W33" s="22"/>
      <c r="X33" s="22" t="s">
        <v>331</v>
      </c>
      <c r="Y33" s="22" t="s">
        <v>362</v>
      </c>
      <c r="Z33" s="22" t="s">
        <v>333</v>
      </c>
      <c r="AA33" s="22" t="s">
        <v>363</v>
      </c>
      <c r="AB33" s="22" t="s">
        <v>333</v>
      </c>
      <c r="AC33" s="22"/>
      <c r="AD33" s="22"/>
      <c r="AE33" s="22" t="s">
        <v>335</v>
      </c>
      <c r="AF33" s="9" t="s">
        <v>364</v>
      </c>
      <c r="AG33" s="24">
        <v>1055.3599999999999</v>
      </c>
      <c r="AH33" s="12" t="s">
        <v>365</v>
      </c>
    </row>
    <row r="34" spans="1:36" ht="85.5" customHeight="1" x14ac:dyDescent="0.3">
      <c r="A34" s="15">
        <v>2019</v>
      </c>
      <c r="B34" s="15">
        <v>334</v>
      </c>
      <c r="C34" s="15">
        <v>9999</v>
      </c>
      <c r="D34" s="16" t="s">
        <v>327</v>
      </c>
      <c r="E34" s="15">
        <v>55</v>
      </c>
      <c r="F34" s="22" t="s">
        <v>358</v>
      </c>
      <c r="G34" s="16" t="s">
        <v>326</v>
      </c>
      <c r="H34" s="16" t="s">
        <v>326</v>
      </c>
      <c r="I34" s="16" t="s">
        <v>359</v>
      </c>
      <c r="J34" s="42" t="s">
        <v>323</v>
      </c>
      <c r="K34" s="22">
        <v>730813</v>
      </c>
      <c r="L34" s="16" t="s">
        <v>325</v>
      </c>
      <c r="M34" s="22">
        <v>202</v>
      </c>
      <c r="N34" s="22">
        <v>2003</v>
      </c>
      <c r="O34" s="22">
        <v>2207</v>
      </c>
      <c r="P34" s="23">
        <v>4911300116</v>
      </c>
      <c r="Q34" s="22" t="s">
        <v>347</v>
      </c>
      <c r="R34" s="20" t="s">
        <v>112</v>
      </c>
      <c r="S34" s="22">
        <v>1</v>
      </c>
      <c r="T34" s="22" t="s">
        <v>2</v>
      </c>
      <c r="U34" s="22">
        <v>1055.3599999999999</v>
      </c>
      <c r="V34" s="22"/>
      <c r="W34" s="22"/>
      <c r="X34" s="22" t="s">
        <v>331</v>
      </c>
      <c r="Y34" s="22" t="s">
        <v>362</v>
      </c>
      <c r="Z34" s="22" t="s">
        <v>333</v>
      </c>
      <c r="AA34" s="22" t="s">
        <v>363</v>
      </c>
      <c r="AB34" s="22" t="s">
        <v>333</v>
      </c>
      <c r="AC34" s="22"/>
      <c r="AD34" s="22"/>
      <c r="AE34" s="22" t="s">
        <v>335</v>
      </c>
      <c r="AF34" s="9" t="s">
        <v>364</v>
      </c>
      <c r="AG34" s="24">
        <v>1055.3599999999999</v>
      </c>
      <c r="AH34" s="12" t="s">
        <v>365</v>
      </c>
    </row>
    <row r="35" spans="1:36" ht="75" x14ac:dyDescent="0.3">
      <c r="A35" s="15">
        <v>2019</v>
      </c>
      <c r="B35" s="15">
        <v>334</v>
      </c>
      <c r="C35" s="15" t="s">
        <v>366</v>
      </c>
      <c r="D35" s="16" t="s">
        <v>327</v>
      </c>
      <c r="E35" s="15">
        <v>55</v>
      </c>
      <c r="F35" s="16" t="s">
        <v>358</v>
      </c>
      <c r="G35" s="22" t="s">
        <v>359</v>
      </c>
      <c r="H35" s="16" t="s">
        <v>367</v>
      </c>
      <c r="I35" s="22" t="s">
        <v>359</v>
      </c>
      <c r="J35" s="18">
        <v>601</v>
      </c>
      <c r="K35" s="18">
        <v>530811</v>
      </c>
      <c r="L35" s="18" t="s">
        <v>325</v>
      </c>
      <c r="M35" s="18" t="s">
        <v>326</v>
      </c>
      <c r="N35" s="18" t="s">
        <v>327</v>
      </c>
      <c r="O35" s="18" t="s">
        <v>327</v>
      </c>
      <c r="P35" s="20">
        <v>439230011</v>
      </c>
      <c r="Q35" s="18" t="s">
        <v>347</v>
      </c>
      <c r="R35" s="20" t="s">
        <v>123</v>
      </c>
      <c r="S35" s="18">
        <v>1</v>
      </c>
      <c r="T35" s="18" t="s">
        <v>2</v>
      </c>
      <c r="U35" s="96">
        <v>104.4</v>
      </c>
      <c r="V35" s="51" t="s">
        <v>331</v>
      </c>
      <c r="W35" s="18"/>
      <c r="X35" s="18"/>
      <c r="Y35" s="18" t="s">
        <v>362</v>
      </c>
      <c r="Z35" s="18" t="s">
        <v>333</v>
      </c>
      <c r="AA35" s="18" t="s">
        <v>363</v>
      </c>
      <c r="AB35" s="18"/>
      <c r="AC35" s="18"/>
      <c r="AD35" s="18"/>
      <c r="AE35" s="18" t="s">
        <v>335</v>
      </c>
      <c r="AF35" s="9" t="s">
        <v>336</v>
      </c>
      <c r="AG35" s="21">
        <v>104.4</v>
      </c>
      <c r="AH35" s="12" t="s">
        <v>368</v>
      </c>
    </row>
    <row r="36" spans="1:36" ht="56.25" x14ac:dyDescent="0.3">
      <c r="A36" s="15">
        <v>2019</v>
      </c>
      <c r="B36" s="15">
        <v>334</v>
      </c>
      <c r="C36" s="15">
        <v>9999</v>
      </c>
      <c r="D36" s="16" t="s">
        <v>327</v>
      </c>
      <c r="E36" s="15">
        <v>55</v>
      </c>
      <c r="F36" s="16" t="s">
        <v>358</v>
      </c>
      <c r="G36" s="22" t="s">
        <v>359</v>
      </c>
      <c r="H36" s="16" t="s">
        <v>367</v>
      </c>
      <c r="I36" s="22" t="s">
        <v>359</v>
      </c>
      <c r="J36" s="18">
        <v>601</v>
      </c>
      <c r="K36" s="18">
        <v>531404</v>
      </c>
      <c r="L36" s="18" t="s">
        <v>325</v>
      </c>
      <c r="M36" s="18" t="s">
        <v>326</v>
      </c>
      <c r="N36" s="18" t="s">
        <v>327</v>
      </c>
      <c r="O36" s="18" t="s">
        <v>327</v>
      </c>
      <c r="P36" s="20">
        <v>473130016</v>
      </c>
      <c r="Q36" s="18" t="s">
        <v>347</v>
      </c>
      <c r="R36" s="20" t="s">
        <v>462</v>
      </c>
      <c r="S36" s="18">
        <v>1</v>
      </c>
      <c r="T36" s="18" t="s">
        <v>2</v>
      </c>
      <c r="U36" s="18">
        <v>535.51</v>
      </c>
      <c r="V36" s="51"/>
      <c r="W36" s="51"/>
      <c r="X36" s="18" t="s">
        <v>331</v>
      </c>
      <c r="Y36" s="18" t="s">
        <v>362</v>
      </c>
      <c r="Z36" s="18" t="s">
        <v>333</v>
      </c>
      <c r="AA36" s="18" t="s">
        <v>363</v>
      </c>
      <c r="AB36" s="18"/>
      <c r="AC36" s="18"/>
      <c r="AD36" s="18"/>
      <c r="AE36" s="18" t="s">
        <v>335</v>
      </c>
      <c r="AF36" s="9" t="s">
        <v>336</v>
      </c>
      <c r="AG36" s="21">
        <v>535.51</v>
      </c>
      <c r="AH36" s="12" t="s">
        <v>474</v>
      </c>
      <c r="AI36" s="39"/>
    </row>
    <row r="37" spans="1:36" ht="56.25" x14ac:dyDescent="0.3">
      <c r="A37" s="15">
        <v>2019</v>
      </c>
      <c r="B37" s="15">
        <v>334</v>
      </c>
      <c r="C37" s="15">
        <v>9999</v>
      </c>
      <c r="D37" s="16" t="s">
        <v>327</v>
      </c>
      <c r="E37" s="15">
        <v>55</v>
      </c>
      <c r="F37" s="16" t="s">
        <v>358</v>
      </c>
      <c r="G37" s="22" t="s">
        <v>359</v>
      </c>
      <c r="H37" s="16" t="s">
        <v>367</v>
      </c>
      <c r="I37" s="22" t="s">
        <v>359</v>
      </c>
      <c r="J37" s="18">
        <v>601</v>
      </c>
      <c r="K37" s="18">
        <v>530814</v>
      </c>
      <c r="L37" s="18" t="s">
        <v>325</v>
      </c>
      <c r="M37" s="18" t="s">
        <v>326</v>
      </c>
      <c r="N37" s="18" t="s">
        <v>327</v>
      </c>
      <c r="O37" s="18" t="s">
        <v>327</v>
      </c>
      <c r="P37" s="20">
        <v>375700016</v>
      </c>
      <c r="Q37" s="18" t="s">
        <v>347</v>
      </c>
      <c r="R37" s="20" t="s">
        <v>126</v>
      </c>
      <c r="S37" s="18">
        <v>1</v>
      </c>
      <c r="T37" s="18" t="s">
        <v>2</v>
      </c>
      <c r="U37" s="18">
        <v>35.71</v>
      </c>
      <c r="V37" s="51"/>
      <c r="W37" s="51" t="s">
        <v>331</v>
      </c>
      <c r="X37" s="18"/>
      <c r="Y37" s="18" t="s">
        <v>362</v>
      </c>
      <c r="Z37" s="18" t="s">
        <v>333</v>
      </c>
      <c r="AA37" s="18" t="s">
        <v>363</v>
      </c>
      <c r="AB37" s="18"/>
      <c r="AC37" s="18"/>
      <c r="AD37" s="18"/>
      <c r="AE37" s="18" t="s">
        <v>335</v>
      </c>
      <c r="AF37" s="9" t="s">
        <v>336</v>
      </c>
      <c r="AG37" s="21">
        <v>35.71</v>
      </c>
      <c r="AH37" s="12" t="s">
        <v>369</v>
      </c>
    </row>
    <row r="38" spans="1:36" ht="56.25" x14ac:dyDescent="0.3">
      <c r="A38" s="15">
        <v>2019</v>
      </c>
      <c r="B38" s="15">
        <v>334</v>
      </c>
      <c r="C38" s="15">
        <v>9999</v>
      </c>
      <c r="D38" s="16" t="s">
        <v>327</v>
      </c>
      <c r="E38" s="15">
        <v>55</v>
      </c>
      <c r="F38" s="16" t="s">
        <v>358</v>
      </c>
      <c r="G38" s="22" t="s">
        <v>359</v>
      </c>
      <c r="H38" s="16" t="s">
        <v>367</v>
      </c>
      <c r="I38" s="22" t="s">
        <v>359</v>
      </c>
      <c r="J38" s="18">
        <v>601</v>
      </c>
      <c r="K38" s="18">
        <v>530814</v>
      </c>
      <c r="L38" s="18" t="s">
        <v>325</v>
      </c>
      <c r="M38" s="18" t="s">
        <v>326</v>
      </c>
      <c r="N38" s="18" t="s">
        <v>327</v>
      </c>
      <c r="O38" s="18" t="s">
        <v>327</v>
      </c>
      <c r="P38" s="20">
        <v>351100011</v>
      </c>
      <c r="Q38" s="18" t="s">
        <v>347</v>
      </c>
      <c r="R38" s="20" t="s">
        <v>515</v>
      </c>
      <c r="S38" s="18">
        <v>1</v>
      </c>
      <c r="T38" s="18" t="s">
        <v>2</v>
      </c>
      <c r="U38" s="18">
        <v>89.29</v>
      </c>
      <c r="V38" s="51"/>
      <c r="W38" s="51"/>
      <c r="X38" s="18" t="s">
        <v>331</v>
      </c>
      <c r="Y38" s="18" t="s">
        <v>362</v>
      </c>
      <c r="Z38" s="18" t="s">
        <v>333</v>
      </c>
      <c r="AA38" s="18" t="s">
        <v>363</v>
      </c>
      <c r="AB38" s="18"/>
      <c r="AC38" s="18"/>
      <c r="AD38" s="18"/>
      <c r="AE38" s="18" t="s">
        <v>335</v>
      </c>
      <c r="AF38" s="9" t="s">
        <v>336</v>
      </c>
      <c r="AG38" s="21">
        <v>89.29</v>
      </c>
      <c r="AH38" s="12" t="s">
        <v>536</v>
      </c>
      <c r="AJ38" s="107"/>
    </row>
    <row r="39" spans="1:36" ht="93.75" x14ac:dyDescent="0.3">
      <c r="A39" s="15">
        <v>2019</v>
      </c>
      <c r="B39" s="15">
        <v>334</v>
      </c>
      <c r="C39" s="15">
        <v>9999</v>
      </c>
      <c r="D39" s="16" t="s">
        <v>327</v>
      </c>
      <c r="E39" s="15">
        <v>55</v>
      </c>
      <c r="F39" s="16" t="s">
        <v>358</v>
      </c>
      <c r="G39" s="16" t="s">
        <v>359</v>
      </c>
      <c r="H39" s="22" t="s">
        <v>367</v>
      </c>
      <c r="I39" s="16" t="s">
        <v>359</v>
      </c>
      <c r="J39" s="18">
        <v>601</v>
      </c>
      <c r="K39" s="18">
        <v>530813</v>
      </c>
      <c r="L39" s="19" t="s">
        <v>325</v>
      </c>
      <c r="M39" s="19" t="s">
        <v>326</v>
      </c>
      <c r="N39" s="19" t="s">
        <v>327</v>
      </c>
      <c r="O39" s="19" t="s">
        <v>327</v>
      </c>
      <c r="P39" s="20">
        <v>4911300116</v>
      </c>
      <c r="Q39" s="18" t="s">
        <v>347</v>
      </c>
      <c r="R39" s="20" t="s">
        <v>128</v>
      </c>
      <c r="S39" s="18">
        <v>1</v>
      </c>
      <c r="T39" s="18" t="s">
        <v>2</v>
      </c>
      <c r="U39" s="18">
        <v>1312.5</v>
      </c>
      <c r="V39" s="51" t="s">
        <v>331</v>
      </c>
      <c r="W39" s="18"/>
      <c r="X39" s="18"/>
      <c r="Y39" s="18" t="s">
        <v>362</v>
      </c>
      <c r="Z39" s="18" t="s">
        <v>333</v>
      </c>
      <c r="AA39" s="18" t="s">
        <v>363</v>
      </c>
      <c r="AB39" s="18"/>
      <c r="AC39" s="18"/>
      <c r="AD39" s="18"/>
      <c r="AE39" s="18" t="s">
        <v>335</v>
      </c>
      <c r="AF39" s="9" t="s">
        <v>336</v>
      </c>
      <c r="AG39" s="21">
        <v>1312.5</v>
      </c>
      <c r="AH39" s="12" t="s">
        <v>346</v>
      </c>
    </row>
    <row r="40" spans="1:36" ht="93.75" x14ac:dyDescent="0.3">
      <c r="A40" s="15">
        <v>2019</v>
      </c>
      <c r="B40" s="15">
        <v>334</v>
      </c>
      <c r="C40" s="15">
        <v>9999</v>
      </c>
      <c r="D40" s="16" t="s">
        <v>327</v>
      </c>
      <c r="E40" s="15">
        <v>55</v>
      </c>
      <c r="F40" s="16" t="s">
        <v>358</v>
      </c>
      <c r="G40" s="16" t="s">
        <v>359</v>
      </c>
      <c r="H40" s="22" t="s">
        <v>367</v>
      </c>
      <c r="I40" s="16" t="s">
        <v>359</v>
      </c>
      <c r="J40" s="18">
        <v>601</v>
      </c>
      <c r="K40" s="18">
        <v>530813</v>
      </c>
      <c r="L40" s="19" t="s">
        <v>325</v>
      </c>
      <c r="M40" s="19" t="s">
        <v>326</v>
      </c>
      <c r="N40" s="19" t="s">
        <v>327</v>
      </c>
      <c r="O40" s="19" t="s">
        <v>327</v>
      </c>
      <c r="P40" s="20">
        <v>4911300116</v>
      </c>
      <c r="Q40" s="18" t="s">
        <v>347</v>
      </c>
      <c r="R40" s="20" t="s">
        <v>128</v>
      </c>
      <c r="S40" s="18">
        <v>1</v>
      </c>
      <c r="T40" s="18" t="s">
        <v>2</v>
      </c>
      <c r="U40" s="18">
        <v>934.66</v>
      </c>
      <c r="V40" s="51"/>
      <c r="W40" s="18"/>
      <c r="X40" s="18" t="s">
        <v>331</v>
      </c>
      <c r="Y40" s="18" t="s">
        <v>362</v>
      </c>
      <c r="Z40" s="18" t="s">
        <v>333</v>
      </c>
      <c r="AA40" s="18" t="s">
        <v>363</v>
      </c>
      <c r="AB40" s="18"/>
      <c r="AC40" s="18"/>
      <c r="AD40" s="18"/>
      <c r="AE40" s="18" t="s">
        <v>335</v>
      </c>
      <c r="AF40" s="9" t="s">
        <v>336</v>
      </c>
      <c r="AG40" s="21"/>
      <c r="AH40" s="12"/>
      <c r="AJ40" s="107"/>
    </row>
    <row r="41" spans="1:36" ht="56.25" x14ac:dyDescent="0.3">
      <c r="A41" s="15">
        <v>2019</v>
      </c>
      <c r="B41" s="15">
        <v>334</v>
      </c>
      <c r="C41" s="15">
        <v>9999</v>
      </c>
      <c r="D41" s="16" t="s">
        <v>327</v>
      </c>
      <c r="E41" s="15">
        <v>55</v>
      </c>
      <c r="F41" s="22" t="s">
        <v>358</v>
      </c>
      <c r="G41" s="22" t="s">
        <v>359</v>
      </c>
      <c r="H41" s="16" t="s">
        <v>367</v>
      </c>
      <c r="I41" s="22" t="s">
        <v>359</v>
      </c>
      <c r="J41" s="18">
        <v>601</v>
      </c>
      <c r="K41" s="18">
        <v>530813</v>
      </c>
      <c r="L41" s="18" t="s">
        <v>325</v>
      </c>
      <c r="M41" s="18" t="s">
        <v>326</v>
      </c>
      <c r="N41" s="18" t="s">
        <v>327</v>
      </c>
      <c r="O41" s="18" t="s">
        <v>327</v>
      </c>
      <c r="P41" s="20">
        <v>451800011</v>
      </c>
      <c r="Q41" s="18" t="s">
        <v>347</v>
      </c>
      <c r="R41" s="20" t="s">
        <v>129</v>
      </c>
      <c r="S41" s="18">
        <v>1</v>
      </c>
      <c r="T41" s="18" t="s">
        <v>2</v>
      </c>
      <c r="U41" s="18">
        <v>196.43</v>
      </c>
      <c r="V41" s="51" t="s">
        <v>331</v>
      </c>
      <c r="W41" s="18"/>
      <c r="X41" s="18"/>
      <c r="Y41" s="18" t="s">
        <v>362</v>
      </c>
      <c r="Z41" s="18" t="s">
        <v>333</v>
      </c>
      <c r="AA41" s="18" t="s">
        <v>363</v>
      </c>
      <c r="AB41" s="18"/>
      <c r="AC41" s="18"/>
      <c r="AD41" s="18"/>
      <c r="AE41" s="18" t="s">
        <v>335</v>
      </c>
      <c r="AF41" s="9" t="s">
        <v>336</v>
      </c>
      <c r="AG41" s="21">
        <v>196.43</v>
      </c>
      <c r="AH41" s="12" t="s">
        <v>370</v>
      </c>
    </row>
    <row r="42" spans="1:36" s="39" customFormat="1" ht="56.25" x14ac:dyDescent="0.3">
      <c r="A42" s="15">
        <v>2019</v>
      </c>
      <c r="B42" s="15">
        <v>334</v>
      </c>
      <c r="C42" s="15">
        <v>9999</v>
      </c>
      <c r="D42" s="16" t="s">
        <v>327</v>
      </c>
      <c r="E42" s="15">
        <v>55</v>
      </c>
      <c r="F42" s="16" t="s">
        <v>358</v>
      </c>
      <c r="G42" s="22" t="s">
        <v>359</v>
      </c>
      <c r="H42" s="16" t="s">
        <v>367</v>
      </c>
      <c r="I42" s="22" t="s">
        <v>359</v>
      </c>
      <c r="J42" s="18">
        <v>601</v>
      </c>
      <c r="K42" s="18">
        <v>530813</v>
      </c>
      <c r="L42" s="18" t="s">
        <v>325</v>
      </c>
      <c r="M42" s="18" t="s">
        <v>326</v>
      </c>
      <c r="N42" s="18" t="s">
        <v>327</v>
      </c>
      <c r="O42" s="18" t="s">
        <v>327</v>
      </c>
      <c r="P42" s="20">
        <v>451800011</v>
      </c>
      <c r="Q42" s="18" t="s">
        <v>347</v>
      </c>
      <c r="R42" s="20" t="s">
        <v>131</v>
      </c>
      <c r="S42" s="18">
        <v>1</v>
      </c>
      <c r="T42" s="18" t="s">
        <v>2</v>
      </c>
      <c r="U42" s="18">
        <v>95</v>
      </c>
      <c r="V42" s="51" t="s">
        <v>331</v>
      </c>
      <c r="W42" s="18"/>
      <c r="X42" s="18"/>
      <c r="Y42" s="18" t="s">
        <v>362</v>
      </c>
      <c r="Z42" s="18" t="s">
        <v>333</v>
      </c>
      <c r="AA42" s="18" t="s">
        <v>363</v>
      </c>
      <c r="AB42" s="18"/>
      <c r="AC42" s="18"/>
      <c r="AD42" s="18"/>
      <c r="AE42" s="18" t="s">
        <v>335</v>
      </c>
      <c r="AF42" s="9" t="s">
        <v>336</v>
      </c>
      <c r="AG42" s="21"/>
      <c r="AH42" s="12" t="s">
        <v>488</v>
      </c>
    </row>
    <row r="43" spans="1:36" ht="75" x14ac:dyDescent="0.3">
      <c r="A43" s="15">
        <v>2019</v>
      </c>
      <c r="B43" s="15">
        <v>334</v>
      </c>
      <c r="C43" s="15">
        <v>9999</v>
      </c>
      <c r="D43" s="16" t="s">
        <v>327</v>
      </c>
      <c r="E43" s="15">
        <v>55</v>
      </c>
      <c r="F43" s="16" t="s">
        <v>358</v>
      </c>
      <c r="G43" s="22" t="s">
        <v>359</v>
      </c>
      <c r="H43" s="16" t="s">
        <v>367</v>
      </c>
      <c r="I43" s="22" t="s">
        <v>359</v>
      </c>
      <c r="J43" s="18">
        <v>601</v>
      </c>
      <c r="K43" s="18">
        <v>530813</v>
      </c>
      <c r="L43" s="18" t="s">
        <v>325</v>
      </c>
      <c r="M43" s="18" t="s">
        <v>326</v>
      </c>
      <c r="N43" s="18" t="s">
        <v>327</v>
      </c>
      <c r="O43" s="18" t="s">
        <v>327</v>
      </c>
      <c r="P43" s="20">
        <v>451800011</v>
      </c>
      <c r="Q43" s="18" t="s">
        <v>347</v>
      </c>
      <c r="R43" s="20" t="s">
        <v>133</v>
      </c>
      <c r="S43" s="18">
        <v>1</v>
      </c>
      <c r="T43" s="18" t="s">
        <v>2</v>
      </c>
      <c r="U43" s="18">
        <v>348.21</v>
      </c>
      <c r="V43" s="51"/>
      <c r="W43" s="51" t="s">
        <v>331</v>
      </c>
      <c r="X43" s="18"/>
      <c r="Y43" s="18" t="s">
        <v>362</v>
      </c>
      <c r="Z43" s="18" t="s">
        <v>333</v>
      </c>
      <c r="AA43" s="18" t="s">
        <v>363</v>
      </c>
      <c r="AB43" s="18"/>
      <c r="AC43" s="18"/>
      <c r="AD43" s="18"/>
      <c r="AE43" s="18" t="s">
        <v>335</v>
      </c>
      <c r="AF43" s="9" t="s">
        <v>336</v>
      </c>
      <c r="AG43" s="21">
        <v>348.21</v>
      </c>
      <c r="AH43" s="12" t="s">
        <v>371</v>
      </c>
    </row>
    <row r="44" spans="1:36" ht="93.75" x14ac:dyDescent="0.3">
      <c r="A44" s="15">
        <v>2019</v>
      </c>
      <c r="B44" s="15">
        <v>334</v>
      </c>
      <c r="C44" s="15">
        <v>9999</v>
      </c>
      <c r="D44" s="16" t="s">
        <v>327</v>
      </c>
      <c r="E44" s="15">
        <v>55</v>
      </c>
      <c r="F44" s="22" t="s">
        <v>358</v>
      </c>
      <c r="G44" s="16" t="s">
        <v>359</v>
      </c>
      <c r="H44" s="22" t="s">
        <v>367</v>
      </c>
      <c r="I44" s="16" t="s">
        <v>359</v>
      </c>
      <c r="J44" s="18">
        <v>601</v>
      </c>
      <c r="K44" s="18">
        <v>530813</v>
      </c>
      <c r="L44" s="19" t="s">
        <v>325</v>
      </c>
      <c r="M44" s="19" t="s">
        <v>326</v>
      </c>
      <c r="N44" s="19" t="s">
        <v>327</v>
      </c>
      <c r="O44" s="19" t="s">
        <v>327</v>
      </c>
      <c r="P44" s="52">
        <v>361140311</v>
      </c>
      <c r="Q44" s="18" t="s">
        <v>347</v>
      </c>
      <c r="R44" s="20" t="s">
        <v>135</v>
      </c>
      <c r="S44" s="18">
        <v>1</v>
      </c>
      <c r="T44" s="18" t="s">
        <v>2</v>
      </c>
      <c r="U44" s="18">
        <v>1394.7</v>
      </c>
      <c r="V44" s="51"/>
      <c r="W44" s="51"/>
      <c r="X44" s="18" t="s">
        <v>331</v>
      </c>
      <c r="Y44" s="18" t="s">
        <v>362</v>
      </c>
      <c r="Z44" s="18" t="s">
        <v>354</v>
      </c>
      <c r="AA44" s="18" t="s">
        <v>408</v>
      </c>
      <c r="AB44" s="18"/>
      <c r="AC44" s="18"/>
      <c r="AD44" s="18"/>
      <c r="AE44" s="18" t="s">
        <v>335</v>
      </c>
      <c r="AF44" s="9" t="s">
        <v>336</v>
      </c>
      <c r="AG44" s="21"/>
      <c r="AH44" s="12" t="s">
        <v>501</v>
      </c>
      <c r="AJ44" s="108"/>
    </row>
    <row r="45" spans="1:36" ht="93.75" x14ac:dyDescent="0.3">
      <c r="A45" s="15">
        <v>2019</v>
      </c>
      <c r="B45" s="15">
        <v>334</v>
      </c>
      <c r="C45" s="15" t="s">
        <v>366</v>
      </c>
      <c r="D45" s="16" t="s">
        <v>327</v>
      </c>
      <c r="E45" s="15">
        <v>55</v>
      </c>
      <c r="F45" s="22" t="s">
        <v>358</v>
      </c>
      <c r="G45" s="22" t="s">
        <v>359</v>
      </c>
      <c r="H45" s="16" t="s">
        <v>367</v>
      </c>
      <c r="I45" s="22" t="s">
        <v>359</v>
      </c>
      <c r="J45" s="18">
        <v>601</v>
      </c>
      <c r="K45" s="18">
        <v>530813</v>
      </c>
      <c r="L45" s="18" t="s">
        <v>325</v>
      </c>
      <c r="M45" s="18" t="s">
        <v>326</v>
      </c>
      <c r="N45" s="18" t="s">
        <v>327</v>
      </c>
      <c r="O45" s="18" t="s">
        <v>327</v>
      </c>
      <c r="P45" s="20">
        <v>4911300116</v>
      </c>
      <c r="Q45" s="18" t="s">
        <v>347</v>
      </c>
      <c r="R45" s="20" t="s">
        <v>136</v>
      </c>
      <c r="S45" s="18">
        <v>1</v>
      </c>
      <c r="T45" s="18" t="s">
        <v>2</v>
      </c>
      <c r="U45" s="18">
        <v>3971.59</v>
      </c>
      <c r="V45" s="51" t="s">
        <v>331</v>
      </c>
      <c r="W45" s="18"/>
      <c r="X45" s="18"/>
      <c r="Y45" s="18" t="s">
        <v>362</v>
      </c>
      <c r="Z45" s="18" t="s">
        <v>333</v>
      </c>
      <c r="AA45" s="18" t="s">
        <v>363</v>
      </c>
      <c r="AB45" s="18"/>
      <c r="AC45" s="18"/>
      <c r="AD45" s="18"/>
      <c r="AE45" s="18" t="s">
        <v>335</v>
      </c>
      <c r="AF45" s="9" t="s">
        <v>336</v>
      </c>
      <c r="AG45" s="21">
        <v>3971.59</v>
      </c>
      <c r="AH45" s="12" t="s">
        <v>372</v>
      </c>
    </row>
    <row r="46" spans="1:36" ht="56.25" x14ac:dyDescent="0.3">
      <c r="A46" s="15">
        <v>2019</v>
      </c>
      <c r="B46" s="15">
        <v>334</v>
      </c>
      <c r="C46" s="15" t="s">
        <v>366</v>
      </c>
      <c r="D46" s="16" t="s">
        <v>327</v>
      </c>
      <c r="E46" s="15">
        <v>55</v>
      </c>
      <c r="F46" s="16" t="s">
        <v>358</v>
      </c>
      <c r="G46" s="22" t="s">
        <v>359</v>
      </c>
      <c r="H46" s="16" t="s">
        <v>367</v>
      </c>
      <c r="I46" s="22" t="s">
        <v>359</v>
      </c>
      <c r="J46" s="18">
        <v>601</v>
      </c>
      <c r="K46" s="18">
        <v>530804</v>
      </c>
      <c r="L46" s="18" t="s">
        <v>325</v>
      </c>
      <c r="M46" s="18" t="s">
        <v>326</v>
      </c>
      <c r="N46" s="18" t="s">
        <v>327</v>
      </c>
      <c r="O46" s="18" t="s">
        <v>327</v>
      </c>
      <c r="P46" s="20">
        <v>38912013307</v>
      </c>
      <c r="Q46" s="18" t="s">
        <v>347</v>
      </c>
      <c r="R46" s="20" t="s">
        <v>139</v>
      </c>
      <c r="S46" s="18">
        <v>1</v>
      </c>
      <c r="T46" s="18" t="s">
        <v>2</v>
      </c>
      <c r="U46" s="18">
        <v>934.82</v>
      </c>
      <c r="V46" s="51" t="s">
        <v>331</v>
      </c>
      <c r="W46" s="51"/>
      <c r="X46" s="18"/>
      <c r="Y46" s="18" t="s">
        <v>362</v>
      </c>
      <c r="Z46" s="18" t="s">
        <v>333</v>
      </c>
      <c r="AA46" s="18" t="s">
        <v>363</v>
      </c>
      <c r="AB46" s="18"/>
      <c r="AC46" s="18"/>
      <c r="AD46" s="18"/>
      <c r="AE46" s="18" t="s">
        <v>335</v>
      </c>
      <c r="AF46" s="9" t="s">
        <v>336</v>
      </c>
      <c r="AG46" s="21">
        <v>934.82</v>
      </c>
      <c r="AH46" s="12" t="s">
        <v>350</v>
      </c>
    </row>
    <row r="47" spans="1:36" ht="75" x14ac:dyDescent="0.3">
      <c r="A47" s="15">
        <v>2019</v>
      </c>
      <c r="B47" s="15">
        <v>334</v>
      </c>
      <c r="C47" s="15" t="s">
        <v>366</v>
      </c>
      <c r="D47" s="16" t="s">
        <v>327</v>
      </c>
      <c r="E47" s="15">
        <v>55</v>
      </c>
      <c r="F47" s="16" t="s">
        <v>358</v>
      </c>
      <c r="G47" s="16" t="s">
        <v>359</v>
      </c>
      <c r="H47" s="22" t="s">
        <v>367</v>
      </c>
      <c r="I47" s="16" t="s">
        <v>359</v>
      </c>
      <c r="J47" s="18">
        <v>601</v>
      </c>
      <c r="K47" s="18">
        <v>530803</v>
      </c>
      <c r="L47" s="19" t="s">
        <v>325</v>
      </c>
      <c r="M47" s="19" t="s">
        <v>326</v>
      </c>
      <c r="N47" s="19" t="s">
        <v>327</v>
      </c>
      <c r="O47" s="19" t="s">
        <v>327</v>
      </c>
      <c r="P47" s="20">
        <v>612910013</v>
      </c>
      <c r="Q47" s="18" t="s">
        <v>347</v>
      </c>
      <c r="R47" s="20" t="s">
        <v>141</v>
      </c>
      <c r="S47" s="18">
        <v>1</v>
      </c>
      <c r="T47" s="18" t="s">
        <v>2</v>
      </c>
      <c r="U47" s="18">
        <v>4642.8599999999997</v>
      </c>
      <c r="V47" s="51" t="s">
        <v>331</v>
      </c>
      <c r="W47" s="18"/>
      <c r="X47" s="18"/>
      <c r="Y47" s="18" t="s">
        <v>362</v>
      </c>
      <c r="Z47" s="18" t="s">
        <v>333</v>
      </c>
      <c r="AA47" s="18" t="s">
        <v>363</v>
      </c>
      <c r="AB47" s="18"/>
      <c r="AC47" s="18"/>
      <c r="AD47" s="18"/>
      <c r="AE47" s="18" t="s">
        <v>335</v>
      </c>
      <c r="AF47" s="9" t="s">
        <v>336</v>
      </c>
      <c r="AG47" s="21">
        <v>4642.8599999999997</v>
      </c>
      <c r="AH47" s="12" t="s">
        <v>373</v>
      </c>
    </row>
    <row r="48" spans="1:36" ht="56.25" x14ac:dyDescent="0.3">
      <c r="A48" s="15">
        <v>2019</v>
      </c>
      <c r="B48" s="15">
        <v>334</v>
      </c>
      <c r="C48" s="15" t="s">
        <v>366</v>
      </c>
      <c r="D48" s="16" t="s">
        <v>327</v>
      </c>
      <c r="E48" s="15">
        <v>55</v>
      </c>
      <c r="F48" s="16" t="s">
        <v>358</v>
      </c>
      <c r="G48" s="16" t="s">
        <v>359</v>
      </c>
      <c r="H48" s="22" t="s">
        <v>367</v>
      </c>
      <c r="I48" s="16" t="s">
        <v>359</v>
      </c>
      <c r="J48" s="18">
        <v>601</v>
      </c>
      <c r="K48" s="18">
        <v>530803</v>
      </c>
      <c r="L48" s="19" t="s">
        <v>325</v>
      </c>
      <c r="M48" s="19" t="s">
        <v>326</v>
      </c>
      <c r="N48" s="19" t="s">
        <v>327</v>
      </c>
      <c r="O48" s="19" t="s">
        <v>327</v>
      </c>
      <c r="P48" s="20">
        <v>612910013</v>
      </c>
      <c r="Q48" s="18" t="s">
        <v>347</v>
      </c>
      <c r="R48" s="20" t="s">
        <v>374</v>
      </c>
      <c r="S48" s="18">
        <v>1</v>
      </c>
      <c r="T48" s="18" t="s">
        <v>2</v>
      </c>
      <c r="U48" s="18">
        <v>446.43</v>
      </c>
      <c r="V48" s="51"/>
      <c r="W48" s="51" t="s">
        <v>331</v>
      </c>
      <c r="X48" s="18"/>
      <c r="Y48" s="18" t="s">
        <v>362</v>
      </c>
      <c r="Z48" s="18" t="s">
        <v>333</v>
      </c>
      <c r="AA48" s="18" t="s">
        <v>363</v>
      </c>
      <c r="AB48" s="18"/>
      <c r="AC48" s="18"/>
      <c r="AD48" s="18"/>
      <c r="AE48" s="18" t="s">
        <v>335</v>
      </c>
      <c r="AF48" s="9" t="s">
        <v>336</v>
      </c>
      <c r="AG48" s="21">
        <v>446.43</v>
      </c>
      <c r="AH48" s="12" t="s">
        <v>375</v>
      </c>
    </row>
    <row r="49" spans="1:36" ht="56.25" x14ac:dyDescent="0.3">
      <c r="A49" s="15">
        <v>2019</v>
      </c>
      <c r="B49" s="15">
        <v>334</v>
      </c>
      <c r="C49" s="15" t="s">
        <v>366</v>
      </c>
      <c r="D49" s="16" t="s">
        <v>327</v>
      </c>
      <c r="E49" s="15">
        <v>55</v>
      </c>
      <c r="F49" s="16" t="s">
        <v>358</v>
      </c>
      <c r="G49" s="16" t="s">
        <v>359</v>
      </c>
      <c r="H49" s="22" t="s">
        <v>367</v>
      </c>
      <c r="I49" s="16" t="s">
        <v>359</v>
      </c>
      <c r="J49" s="18">
        <v>601</v>
      </c>
      <c r="K49" s="18">
        <v>530803</v>
      </c>
      <c r="L49" s="19" t="s">
        <v>325</v>
      </c>
      <c r="M49" s="19" t="s">
        <v>326</v>
      </c>
      <c r="N49" s="19" t="s">
        <v>327</v>
      </c>
      <c r="O49" s="19" t="s">
        <v>327</v>
      </c>
      <c r="P49" s="20">
        <v>612910013</v>
      </c>
      <c r="Q49" s="18" t="s">
        <v>347</v>
      </c>
      <c r="R49" s="20" t="s">
        <v>376</v>
      </c>
      <c r="S49" s="18">
        <v>1</v>
      </c>
      <c r="T49" s="18" t="s">
        <v>2</v>
      </c>
      <c r="U49" s="18">
        <v>267.86</v>
      </c>
      <c r="V49" s="51"/>
      <c r="W49" s="51" t="s">
        <v>331</v>
      </c>
      <c r="X49" s="18"/>
      <c r="Y49" s="18" t="s">
        <v>362</v>
      </c>
      <c r="Z49" s="18" t="s">
        <v>333</v>
      </c>
      <c r="AA49" s="18" t="s">
        <v>363</v>
      </c>
      <c r="AB49" s="18"/>
      <c r="AC49" s="18"/>
      <c r="AD49" s="18"/>
      <c r="AE49" s="18" t="s">
        <v>335</v>
      </c>
      <c r="AF49" s="9" t="s">
        <v>336</v>
      </c>
      <c r="AG49" s="21">
        <v>267.86</v>
      </c>
      <c r="AH49" s="12" t="s">
        <v>377</v>
      </c>
    </row>
    <row r="50" spans="1:36" ht="75" x14ac:dyDescent="0.3">
      <c r="A50" s="15">
        <v>2019</v>
      </c>
      <c r="B50" s="15">
        <v>334</v>
      </c>
      <c r="C50" s="15" t="s">
        <v>366</v>
      </c>
      <c r="D50" s="16" t="s">
        <v>327</v>
      </c>
      <c r="E50" s="15">
        <v>55</v>
      </c>
      <c r="F50" s="16" t="s">
        <v>358</v>
      </c>
      <c r="G50" s="16" t="s">
        <v>359</v>
      </c>
      <c r="H50" s="22" t="s">
        <v>367</v>
      </c>
      <c r="I50" s="16" t="s">
        <v>359</v>
      </c>
      <c r="J50" s="18">
        <v>601</v>
      </c>
      <c r="K50" s="18">
        <v>530803</v>
      </c>
      <c r="L50" s="19" t="s">
        <v>325</v>
      </c>
      <c r="M50" s="19" t="s">
        <v>326</v>
      </c>
      <c r="N50" s="19" t="s">
        <v>327</v>
      </c>
      <c r="O50" s="19" t="s">
        <v>327</v>
      </c>
      <c r="P50" s="20">
        <v>612910013</v>
      </c>
      <c r="Q50" s="18" t="s">
        <v>347</v>
      </c>
      <c r="R50" s="20" t="s">
        <v>141</v>
      </c>
      <c r="S50" s="18">
        <v>1</v>
      </c>
      <c r="T50" s="18" t="s">
        <v>2</v>
      </c>
      <c r="U50" s="18">
        <v>892.86</v>
      </c>
      <c r="V50" s="51"/>
      <c r="W50" s="51"/>
      <c r="X50" s="18" t="s">
        <v>331</v>
      </c>
      <c r="Y50" s="18" t="s">
        <v>362</v>
      </c>
      <c r="Z50" s="18" t="s">
        <v>333</v>
      </c>
      <c r="AA50" s="18" t="s">
        <v>363</v>
      </c>
      <c r="AB50" s="18"/>
      <c r="AC50" s="18"/>
      <c r="AD50" s="18"/>
      <c r="AE50" s="18" t="s">
        <v>335</v>
      </c>
      <c r="AF50" s="9" t="s">
        <v>336</v>
      </c>
      <c r="AG50" s="21"/>
      <c r="AH50" s="12"/>
      <c r="AJ50" s="107"/>
    </row>
    <row r="51" spans="1:36" ht="75" x14ac:dyDescent="0.3">
      <c r="A51" s="15">
        <v>2019</v>
      </c>
      <c r="B51" s="15">
        <v>334</v>
      </c>
      <c r="C51" s="15">
        <v>9999</v>
      </c>
      <c r="D51" s="16" t="s">
        <v>327</v>
      </c>
      <c r="E51" s="15">
        <v>55</v>
      </c>
      <c r="F51" s="16" t="s">
        <v>358</v>
      </c>
      <c r="G51" s="16" t="s">
        <v>359</v>
      </c>
      <c r="H51" s="16" t="s">
        <v>367</v>
      </c>
      <c r="I51" s="16" t="s">
        <v>359</v>
      </c>
      <c r="J51" s="18">
        <v>601</v>
      </c>
      <c r="K51" s="18">
        <v>530704</v>
      </c>
      <c r="L51" s="19" t="s">
        <v>325</v>
      </c>
      <c r="M51" s="19" t="s">
        <v>326</v>
      </c>
      <c r="N51" s="19" t="s">
        <v>327</v>
      </c>
      <c r="O51" s="19" t="s">
        <v>327</v>
      </c>
      <c r="P51" s="20">
        <v>871300011</v>
      </c>
      <c r="Q51" s="18" t="s">
        <v>360</v>
      </c>
      <c r="R51" s="20" t="s">
        <v>147</v>
      </c>
      <c r="S51" s="18">
        <v>1</v>
      </c>
      <c r="T51" s="18" t="s">
        <v>2</v>
      </c>
      <c r="U51" s="96">
        <v>98.21</v>
      </c>
      <c r="V51" s="51" t="s">
        <v>331</v>
      </c>
      <c r="W51" s="51"/>
      <c r="X51" s="18"/>
      <c r="Y51" s="18" t="s">
        <v>362</v>
      </c>
      <c r="Z51" s="18" t="s">
        <v>333</v>
      </c>
      <c r="AA51" s="18" t="s">
        <v>363</v>
      </c>
      <c r="AB51" s="18"/>
      <c r="AC51" s="18"/>
      <c r="AD51" s="18"/>
      <c r="AE51" s="18" t="s">
        <v>335</v>
      </c>
      <c r="AF51" s="9" t="s">
        <v>336</v>
      </c>
      <c r="AG51" s="21">
        <v>98.21</v>
      </c>
      <c r="AH51" s="12" t="s">
        <v>378</v>
      </c>
    </row>
    <row r="52" spans="1:36" ht="150" x14ac:dyDescent="0.3">
      <c r="A52" s="15">
        <v>2019</v>
      </c>
      <c r="B52" s="15">
        <v>334</v>
      </c>
      <c r="C52" s="15">
        <v>9999</v>
      </c>
      <c r="D52" s="16" t="s">
        <v>327</v>
      </c>
      <c r="E52" s="15">
        <v>55</v>
      </c>
      <c r="F52" s="16" t="s">
        <v>358</v>
      </c>
      <c r="G52" s="16" t="s">
        <v>359</v>
      </c>
      <c r="H52" s="16" t="s">
        <v>367</v>
      </c>
      <c r="I52" s="16" t="s">
        <v>359</v>
      </c>
      <c r="J52" s="18">
        <v>601</v>
      </c>
      <c r="K52" s="18">
        <v>530704</v>
      </c>
      <c r="L52" s="19" t="s">
        <v>325</v>
      </c>
      <c r="M52" s="19" t="s">
        <v>326</v>
      </c>
      <c r="N52" s="19" t="s">
        <v>327</v>
      </c>
      <c r="O52" s="19" t="s">
        <v>327</v>
      </c>
      <c r="P52" s="20">
        <v>871300011</v>
      </c>
      <c r="Q52" s="18" t="s">
        <v>360</v>
      </c>
      <c r="R52" s="20" t="s">
        <v>379</v>
      </c>
      <c r="S52" s="18">
        <v>1</v>
      </c>
      <c r="T52" s="18" t="s">
        <v>2</v>
      </c>
      <c r="U52" s="96">
        <v>18</v>
      </c>
      <c r="V52" s="51"/>
      <c r="W52" s="51" t="s">
        <v>331</v>
      </c>
      <c r="X52" s="18"/>
      <c r="Y52" s="18" t="s">
        <v>362</v>
      </c>
      <c r="Z52" s="18" t="s">
        <v>333</v>
      </c>
      <c r="AA52" s="18" t="s">
        <v>363</v>
      </c>
      <c r="AB52" s="18"/>
      <c r="AC52" s="18"/>
      <c r="AD52" s="18"/>
      <c r="AE52" s="18" t="s">
        <v>335</v>
      </c>
      <c r="AF52" s="9" t="s">
        <v>336</v>
      </c>
      <c r="AG52" s="21">
        <v>18</v>
      </c>
      <c r="AH52" s="12" t="s">
        <v>380</v>
      </c>
    </row>
    <row r="53" spans="1:36" ht="93.75" x14ac:dyDescent="0.3">
      <c r="A53" s="15">
        <v>2019</v>
      </c>
      <c r="B53" s="15">
        <v>334</v>
      </c>
      <c r="C53" s="15" t="s">
        <v>366</v>
      </c>
      <c r="D53" s="16" t="s">
        <v>327</v>
      </c>
      <c r="E53" s="15">
        <v>55</v>
      </c>
      <c r="F53" s="16" t="s">
        <v>358</v>
      </c>
      <c r="G53" s="22" t="s">
        <v>359</v>
      </c>
      <c r="H53" s="22" t="s">
        <v>367</v>
      </c>
      <c r="I53" s="22" t="s">
        <v>359</v>
      </c>
      <c r="J53" s="18">
        <v>601</v>
      </c>
      <c r="K53" s="18">
        <v>530405</v>
      </c>
      <c r="L53" s="18" t="s">
        <v>325</v>
      </c>
      <c r="M53" s="18" t="s">
        <v>326</v>
      </c>
      <c r="N53" s="18" t="s">
        <v>327</v>
      </c>
      <c r="O53" s="18" t="s">
        <v>327</v>
      </c>
      <c r="P53" s="20">
        <v>871410011</v>
      </c>
      <c r="Q53" s="18" t="s">
        <v>360</v>
      </c>
      <c r="R53" s="20" t="s">
        <v>150</v>
      </c>
      <c r="S53" s="18">
        <v>1</v>
      </c>
      <c r="T53" s="18" t="s">
        <v>2</v>
      </c>
      <c r="U53" s="18">
        <v>1071.43</v>
      </c>
      <c r="V53" s="51" t="s">
        <v>331</v>
      </c>
      <c r="W53" s="18"/>
      <c r="X53" s="18"/>
      <c r="Y53" s="18" t="s">
        <v>362</v>
      </c>
      <c r="Z53" s="18" t="s">
        <v>333</v>
      </c>
      <c r="AA53" s="18" t="s">
        <v>363</v>
      </c>
      <c r="AB53" s="18"/>
      <c r="AC53" s="18"/>
      <c r="AD53" s="18"/>
      <c r="AE53" s="18" t="s">
        <v>335</v>
      </c>
      <c r="AF53" s="9" t="s">
        <v>336</v>
      </c>
      <c r="AG53" s="21">
        <v>1071.43</v>
      </c>
      <c r="AH53" s="12" t="s">
        <v>346</v>
      </c>
    </row>
    <row r="54" spans="1:36" ht="93.75" x14ac:dyDescent="0.3">
      <c r="A54" s="15">
        <v>2019</v>
      </c>
      <c r="B54" s="15">
        <v>334</v>
      </c>
      <c r="C54" s="15">
        <v>9999</v>
      </c>
      <c r="D54" s="16" t="s">
        <v>327</v>
      </c>
      <c r="E54" s="15">
        <v>55</v>
      </c>
      <c r="F54" s="16" t="s">
        <v>358</v>
      </c>
      <c r="G54" s="22" t="s">
        <v>359</v>
      </c>
      <c r="H54" s="22" t="s">
        <v>367</v>
      </c>
      <c r="I54" s="22" t="s">
        <v>359</v>
      </c>
      <c r="J54" s="18">
        <v>601</v>
      </c>
      <c r="K54" s="18">
        <v>530405</v>
      </c>
      <c r="L54" s="18" t="s">
        <v>325</v>
      </c>
      <c r="M54" s="18" t="s">
        <v>326</v>
      </c>
      <c r="N54" s="18" t="s">
        <v>327</v>
      </c>
      <c r="O54" s="18" t="s">
        <v>327</v>
      </c>
      <c r="P54" s="20">
        <v>871410011</v>
      </c>
      <c r="Q54" s="18" t="s">
        <v>360</v>
      </c>
      <c r="R54" s="20" t="s">
        <v>151</v>
      </c>
      <c r="S54" s="18">
        <v>1</v>
      </c>
      <c r="T54" s="18" t="s">
        <v>2</v>
      </c>
      <c r="U54" s="18">
        <v>2982.14</v>
      </c>
      <c r="V54" s="51" t="s">
        <v>331</v>
      </c>
      <c r="W54" s="18"/>
      <c r="X54" s="18"/>
      <c r="Y54" s="18" t="s">
        <v>362</v>
      </c>
      <c r="Z54" s="18" t="s">
        <v>333</v>
      </c>
      <c r="AA54" s="18" t="s">
        <v>363</v>
      </c>
      <c r="AB54" s="18"/>
      <c r="AC54" s="18"/>
      <c r="AD54" s="18"/>
      <c r="AE54" s="18" t="s">
        <v>335</v>
      </c>
      <c r="AF54" s="9" t="s">
        <v>336</v>
      </c>
      <c r="AG54" s="21">
        <v>2982.14</v>
      </c>
      <c r="AH54" s="12" t="s">
        <v>372</v>
      </c>
    </row>
    <row r="55" spans="1:36" ht="56.25" x14ac:dyDescent="0.3">
      <c r="A55" s="15">
        <v>2019</v>
      </c>
      <c r="B55" s="15">
        <v>334</v>
      </c>
      <c r="C55" s="15">
        <v>9999</v>
      </c>
      <c r="D55" s="16" t="s">
        <v>327</v>
      </c>
      <c r="E55" s="15">
        <v>55</v>
      </c>
      <c r="F55" s="16" t="s">
        <v>358</v>
      </c>
      <c r="G55" s="22" t="s">
        <v>359</v>
      </c>
      <c r="H55" s="22" t="s">
        <v>367</v>
      </c>
      <c r="I55" s="22" t="s">
        <v>359</v>
      </c>
      <c r="J55" s="18">
        <v>601</v>
      </c>
      <c r="K55" s="18">
        <v>530405</v>
      </c>
      <c r="L55" s="18" t="s">
        <v>325</v>
      </c>
      <c r="M55" s="18" t="s">
        <v>326</v>
      </c>
      <c r="N55" s="18" t="s">
        <v>327</v>
      </c>
      <c r="O55" s="18" t="s">
        <v>327</v>
      </c>
      <c r="P55" s="20">
        <v>871410012</v>
      </c>
      <c r="Q55" s="18" t="s">
        <v>360</v>
      </c>
      <c r="R55" s="20" t="s">
        <v>529</v>
      </c>
      <c r="S55" s="18">
        <v>1</v>
      </c>
      <c r="T55" s="18" t="s">
        <v>2</v>
      </c>
      <c r="U55" s="18">
        <v>1785.7</v>
      </c>
      <c r="V55" s="51"/>
      <c r="W55" s="18"/>
      <c r="X55" s="18" t="s">
        <v>331</v>
      </c>
      <c r="Y55" s="18" t="s">
        <v>362</v>
      </c>
      <c r="Z55" s="18" t="s">
        <v>333</v>
      </c>
      <c r="AA55" s="18" t="s">
        <v>363</v>
      </c>
      <c r="AB55" s="18"/>
      <c r="AC55" s="18"/>
      <c r="AD55" s="18"/>
      <c r="AE55" s="18" t="s">
        <v>335</v>
      </c>
      <c r="AF55" s="9" t="s">
        <v>336</v>
      </c>
      <c r="AG55" s="21">
        <v>1651.79</v>
      </c>
      <c r="AH55" s="12" t="s">
        <v>543</v>
      </c>
      <c r="AJ55" s="107"/>
    </row>
    <row r="56" spans="1:36" ht="56.25" x14ac:dyDescent="0.3">
      <c r="A56" s="15">
        <v>2019</v>
      </c>
      <c r="B56" s="15">
        <v>334</v>
      </c>
      <c r="C56" s="15">
        <v>9999</v>
      </c>
      <c r="D56" s="16" t="s">
        <v>327</v>
      </c>
      <c r="E56" s="15">
        <v>55</v>
      </c>
      <c r="F56" s="22" t="s">
        <v>358</v>
      </c>
      <c r="G56" s="16" t="s">
        <v>359</v>
      </c>
      <c r="H56" s="22" t="s">
        <v>367</v>
      </c>
      <c r="I56" s="16" t="s">
        <v>359</v>
      </c>
      <c r="J56" s="18">
        <v>601</v>
      </c>
      <c r="K56" s="18">
        <v>530404</v>
      </c>
      <c r="L56" s="19" t="s">
        <v>325</v>
      </c>
      <c r="M56" s="19" t="s">
        <v>326</v>
      </c>
      <c r="N56" s="19" t="s">
        <v>327</v>
      </c>
      <c r="O56" s="19" t="s">
        <v>327</v>
      </c>
      <c r="P56" s="20">
        <v>871200014</v>
      </c>
      <c r="Q56" s="18" t="s">
        <v>360</v>
      </c>
      <c r="R56" s="20" t="s">
        <v>154</v>
      </c>
      <c r="S56" s="18">
        <v>1</v>
      </c>
      <c r="T56" s="18" t="s">
        <v>2</v>
      </c>
      <c r="U56" s="96">
        <v>53.57</v>
      </c>
      <c r="V56" s="51" t="s">
        <v>331</v>
      </c>
      <c r="W56" s="51"/>
      <c r="X56" s="18"/>
      <c r="Y56" s="18" t="s">
        <v>362</v>
      </c>
      <c r="Z56" s="18" t="s">
        <v>333</v>
      </c>
      <c r="AA56" s="18" t="s">
        <v>363</v>
      </c>
      <c r="AB56" s="18"/>
      <c r="AC56" s="18"/>
      <c r="AD56" s="18"/>
      <c r="AE56" s="18" t="s">
        <v>335</v>
      </c>
      <c r="AF56" s="9" t="s">
        <v>336</v>
      </c>
      <c r="AG56" s="53">
        <v>53.57</v>
      </c>
      <c r="AH56" s="52" t="s">
        <v>370</v>
      </c>
    </row>
    <row r="57" spans="1:36" ht="56.25" x14ac:dyDescent="0.3">
      <c r="A57" s="15">
        <v>2019</v>
      </c>
      <c r="B57" s="15">
        <v>334</v>
      </c>
      <c r="C57" s="15">
        <v>9999</v>
      </c>
      <c r="D57" s="16" t="s">
        <v>327</v>
      </c>
      <c r="E57" s="15">
        <v>55</v>
      </c>
      <c r="F57" s="16" t="s">
        <v>358</v>
      </c>
      <c r="G57" s="22" t="s">
        <v>359</v>
      </c>
      <c r="H57" s="16" t="s">
        <v>367</v>
      </c>
      <c r="I57" s="22" t="s">
        <v>359</v>
      </c>
      <c r="J57" s="18">
        <v>601</v>
      </c>
      <c r="K57" s="18">
        <v>530404</v>
      </c>
      <c r="L57" s="19" t="s">
        <v>325</v>
      </c>
      <c r="M57" s="19" t="s">
        <v>326</v>
      </c>
      <c r="N57" s="19" t="s">
        <v>327</v>
      </c>
      <c r="O57" s="19" t="s">
        <v>327</v>
      </c>
      <c r="P57" s="20">
        <v>871590111</v>
      </c>
      <c r="Q57" s="18" t="s">
        <v>360</v>
      </c>
      <c r="R57" s="20" t="s">
        <v>154</v>
      </c>
      <c r="S57" s="18">
        <v>1</v>
      </c>
      <c r="T57" s="18" t="s">
        <v>2</v>
      </c>
      <c r="U57" s="96">
        <v>102.68</v>
      </c>
      <c r="V57" s="51"/>
      <c r="W57" s="51" t="s">
        <v>331</v>
      </c>
      <c r="X57" s="18"/>
      <c r="Y57" s="18" t="s">
        <v>362</v>
      </c>
      <c r="Z57" s="18" t="s">
        <v>333</v>
      </c>
      <c r="AA57" s="18" t="s">
        <v>363</v>
      </c>
      <c r="AB57" s="18"/>
      <c r="AC57" s="18"/>
      <c r="AD57" s="18"/>
      <c r="AE57" s="18" t="s">
        <v>335</v>
      </c>
      <c r="AF57" s="9" t="s">
        <v>336</v>
      </c>
      <c r="AG57" s="53">
        <v>102.68</v>
      </c>
      <c r="AH57" s="12" t="s">
        <v>381</v>
      </c>
    </row>
    <row r="58" spans="1:36" ht="56.25" x14ac:dyDescent="0.3">
      <c r="A58" s="15">
        <v>2019</v>
      </c>
      <c r="B58" s="15">
        <v>334</v>
      </c>
      <c r="C58" s="15">
        <v>9999</v>
      </c>
      <c r="D58" s="16" t="s">
        <v>327</v>
      </c>
      <c r="E58" s="15">
        <v>55</v>
      </c>
      <c r="F58" s="16" t="s">
        <v>358</v>
      </c>
      <c r="G58" s="22" t="s">
        <v>359</v>
      </c>
      <c r="H58" s="16" t="s">
        <v>367</v>
      </c>
      <c r="I58" s="22" t="s">
        <v>359</v>
      </c>
      <c r="J58" s="18">
        <v>601</v>
      </c>
      <c r="K58" s="18">
        <v>530404</v>
      </c>
      <c r="L58" s="19" t="s">
        <v>325</v>
      </c>
      <c r="M58" s="19" t="s">
        <v>326</v>
      </c>
      <c r="N58" s="19" t="s">
        <v>327</v>
      </c>
      <c r="O58" s="19" t="s">
        <v>327</v>
      </c>
      <c r="P58" s="20">
        <v>871590111</v>
      </c>
      <c r="Q58" s="18" t="s">
        <v>360</v>
      </c>
      <c r="R58" s="20" t="s">
        <v>156</v>
      </c>
      <c r="S58" s="18">
        <v>1</v>
      </c>
      <c r="T58" s="18" t="s">
        <v>2</v>
      </c>
      <c r="U58" s="95">
        <v>570</v>
      </c>
      <c r="V58" s="51"/>
      <c r="W58" s="51" t="s">
        <v>331</v>
      </c>
      <c r="X58" s="18"/>
      <c r="Y58" s="18" t="s">
        <v>362</v>
      </c>
      <c r="Z58" s="18" t="s">
        <v>333</v>
      </c>
      <c r="AA58" s="18" t="s">
        <v>363</v>
      </c>
      <c r="AB58" s="18"/>
      <c r="AC58" s="18"/>
      <c r="AD58" s="18"/>
      <c r="AE58" s="18" t="s">
        <v>335</v>
      </c>
      <c r="AF58" s="9" t="s">
        <v>336</v>
      </c>
      <c r="AG58" s="21">
        <v>570</v>
      </c>
      <c r="AH58" s="12" t="s">
        <v>341</v>
      </c>
    </row>
    <row r="59" spans="1:36" ht="125.25" customHeight="1" x14ac:dyDescent="0.3">
      <c r="A59" s="15">
        <v>2019</v>
      </c>
      <c r="B59" s="15">
        <v>334</v>
      </c>
      <c r="C59" s="15">
        <v>9999</v>
      </c>
      <c r="D59" s="16" t="s">
        <v>327</v>
      </c>
      <c r="E59" s="15">
        <v>55</v>
      </c>
      <c r="F59" s="16" t="s">
        <v>358</v>
      </c>
      <c r="G59" s="22" t="s">
        <v>359</v>
      </c>
      <c r="H59" s="16" t="s">
        <v>367</v>
      </c>
      <c r="I59" s="22" t="s">
        <v>359</v>
      </c>
      <c r="J59" s="18">
        <v>601</v>
      </c>
      <c r="K59" s="18">
        <v>530402</v>
      </c>
      <c r="L59" s="19" t="s">
        <v>325</v>
      </c>
      <c r="M59" s="19" t="s">
        <v>326</v>
      </c>
      <c r="N59" s="19" t="s">
        <v>327</v>
      </c>
      <c r="O59" s="19" t="s">
        <v>327</v>
      </c>
      <c r="P59" s="20">
        <v>547900413</v>
      </c>
      <c r="Q59" s="18" t="s">
        <v>360</v>
      </c>
      <c r="R59" s="20" t="s">
        <v>473</v>
      </c>
      <c r="S59" s="18">
        <v>1</v>
      </c>
      <c r="T59" s="18" t="s">
        <v>2</v>
      </c>
      <c r="U59" s="95">
        <v>625</v>
      </c>
      <c r="V59" s="51"/>
      <c r="W59" s="51"/>
      <c r="X59" s="18" t="s">
        <v>331</v>
      </c>
      <c r="Y59" s="18" t="s">
        <v>362</v>
      </c>
      <c r="Z59" s="18" t="s">
        <v>333</v>
      </c>
      <c r="AA59" s="18" t="s">
        <v>363</v>
      </c>
      <c r="AB59" s="18"/>
      <c r="AC59" s="18"/>
      <c r="AD59" s="18"/>
      <c r="AE59" s="18" t="s">
        <v>335</v>
      </c>
      <c r="AF59" s="9" t="s">
        <v>336</v>
      </c>
      <c r="AG59" s="21">
        <v>625</v>
      </c>
      <c r="AH59" s="12" t="s">
        <v>530</v>
      </c>
      <c r="AI59" s="39"/>
      <c r="AJ59" s="107"/>
    </row>
    <row r="60" spans="1:36" ht="75" x14ac:dyDescent="0.3">
      <c r="A60" s="15">
        <v>2019</v>
      </c>
      <c r="B60" s="15">
        <v>334</v>
      </c>
      <c r="C60" s="15">
        <v>9999</v>
      </c>
      <c r="D60" s="16" t="s">
        <v>327</v>
      </c>
      <c r="E60" s="15">
        <v>55</v>
      </c>
      <c r="F60" s="16" t="s">
        <v>358</v>
      </c>
      <c r="G60" s="22" t="s">
        <v>359</v>
      </c>
      <c r="H60" s="16" t="s">
        <v>367</v>
      </c>
      <c r="I60" s="22" t="s">
        <v>359</v>
      </c>
      <c r="J60" s="18">
        <v>601</v>
      </c>
      <c r="K60" s="18">
        <v>530208</v>
      </c>
      <c r="L60" s="18" t="s">
        <v>325</v>
      </c>
      <c r="M60" s="18" t="s">
        <v>326</v>
      </c>
      <c r="N60" s="18" t="s">
        <v>327</v>
      </c>
      <c r="O60" s="18" t="s">
        <v>327</v>
      </c>
      <c r="P60" s="20">
        <v>852300012</v>
      </c>
      <c r="Q60" s="18" t="s">
        <v>360</v>
      </c>
      <c r="R60" s="20" t="s">
        <v>160</v>
      </c>
      <c r="S60" s="18">
        <v>1</v>
      </c>
      <c r="T60" s="18" t="s">
        <v>2</v>
      </c>
      <c r="U60" s="18">
        <v>120.54</v>
      </c>
      <c r="V60" s="51" t="s">
        <v>331</v>
      </c>
      <c r="W60" s="18"/>
      <c r="X60" s="18"/>
      <c r="Y60" s="18" t="s">
        <v>362</v>
      </c>
      <c r="Z60" s="18" t="s">
        <v>333</v>
      </c>
      <c r="AA60" s="18" t="s">
        <v>363</v>
      </c>
      <c r="AB60" s="18"/>
      <c r="AC60" s="18"/>
      <c r="AD60" s="18"/>
      <c r="AE60" s="18" t="s">
        <v>335</v>
      </c>
      <c r="AF60" s="9" t="s">
        <v>336</v>
      </c>
      <c r="AG60" s="21">
        <v>120.54</v>
      </c>
      <c r="AH60" s="12" t="s">
        <v>382</v>
      </c>
      <c r="AI60" s="39"/>
    </row>
    <row r="61" spans="1:36" ht="75" x14ac:dyDescent="0.3">
      <c r="A61" s="15">
        <v>2019</v>
      </c>
      <c r="B61" s="15">
        <v>334</v>
      </c>
      <c r="C61" s="15">
        <v>9999</v>
      </c>
      <c r="D61" s="16" t="s">
        <v>327</v>
      </c>
      <c r="E61" s="15">
        <v>55</v>
      </c>
      <c r="F61" s="16" t="s">
        <v>358</v>
      </c>
      <c r="G61" s="22" t="s">
        <v>359</v>
      </c>
      <c r="H61" s="16" t="s">
        <v>367</v>
      </c>
      <c r="I61" s="22" t="s">
        <v>359</v>
      </c>
      <c r="J61" s="18">
        <v>601</v>
      </c>
      <c r="K61" s="18">
        <v>530203</v>
      </c>
      <c r="L61" s="18" t="s">
        <v>325</v>
      </c>
      <c r="M61" s="18" t="s">
        <v>326</v>
      </c>
      <c r="N61" s="18" t="s">
        <v>327</v>
      </c>
      <c r="O61" s="18" t="s">
        <v>327</v>
      </c>
      <c r="P61" s="20">
        <v>439230317</v>
      </c>
      <c r="Q61" s="18" t="s">
        <v>347</v>
      </c>
      <c r="R61" s="20" t="s">
        <v>157</v>
      </c>
      <c r="S61" s="18">
        <v>1</v>
      </c>
      <c r="T61" s="18" t="s">
        <v>2</v>
      </c>
      <c r="U61" s="18">
        <v>24.11</v>
      </c>
      <c r="V61" s="51"/>
      <c r="W61" s="18" t="s">
        <v>331</v>
      </c>
      <c r="X61" s="18"/>
      <c r="Y61" s="18" t="s">
        <v>362</v>
      </c>
      <c r="Z61" s="18" t="s">
        <v>333</v>
      </c>
      <c r="AA61" s="18" t="s">
        <v>363</v>
      </c>
      <c r="AB61" s="18"/>
      <c r="AC61" s="18"/>
      <c r="AD61" s="18"/>
      <c r="AE61" s="18" t="s">
        <v>335</v>
      </c>
      <c r="AF61" s="9" t="s">
        <v>336</v>
      </c>
      <c r="AG61" s="21">
        <v>24.11</v>
      </c>
      <c r="AH61" s="12" t="s">
        <v>383</v>
      </c>
    </row>
    <row r="62" spans="1:36" ht="75" x14ac:dyDescent="0.3">
      <c r="A62" s="15">
        <v>2019</v>
      </c>
      <c r="B62" s="15">
        <v>334</v>
      </c>
      <c r="C62" s="15">
        <v>9999</v>
      </c>
      <c r="D62" s="16" t="s">
        <v>327</v>
      </c>
      <c r="E62" s="15">
        <v>55</v>
      </c>
      <c r="F62" s="16" t="s">
        <v>358</v>
      </c>
      <c r="G62" s="16" t="s">
        <v>326</v>
      </c>
      <c r="H62" s="16" t="s">
        <v>326</v>
      </c>
      <c r="I62" s="22" t="s">
        <v>359</v>
      </c>
      <c r="J62" s="15">
        <v>601</v>
      </c>
      <c r="K62" s="22">
        <v>730405</v>
      </c>
      <c r="L62" s="22" t="s">
        <v>325</v>
      </c>
      <c r="M62" s="22">
        <v>202</v>
      </c>
      <c r="N62" s="22">
        <v>2003</v>
      </c>
      <c r="O62" s="22">
        <v>2207</v>
      </c>
      <c r="P62" s="23">
        <v>8714104713</v>
      </c>
      <c r="Q62" s="22" t="s">
        <v>360</v>
      </c>
      <c r="R62" s="20" t="s">
        <v>168</v>
      </c>
      <c r="S62" s="22">
        <v>1</v>
      </c>
      <c r="T62" s="22" t="s">
        <v>2</v>
      </c>
      <c r="U62" s="22">
        <v>1055.3599999999999</v>
      </c>
      <c r="V62" s="22"/>
      <c r="W62" s="22"/>
      <c r="X62" s="22" t="s">
        <v>331</v>
      </c>
      <c r="Y62" s="22" t="s">
        <v>362</v>
      </c>
      <c r="Z62" s="22" t="s">
        <v>333</v>
      </c>
      <c r="AA62" s="22" t="s">
        <v>363</v>
      </c>
      <c r="AB62" s="22"/>
      <c r="AC62" s="22"/>
      <c r="AD62" s="22"/>
      <c r="AE62" s="22" t="s">
        <v>335</v>
      </c>
      <c r="AF62" s="9" t="s">
        <v>364</v>
      </c>
      <c r="AG62" s="24">
        <v>1055.3599999999999</v>
      </c>
      <c r="AH62" s="12" t="s">
        <v>384</v>
      </c>
      <c r="AJ62" s="107"/>
    </row>
    <row r="63" spans="1:36" ht="75" x14ac:dyDescent="0.3">
      <c r="A63" s="15">
        <v>2019</v>
      </c>
      <c r="B63" s="15">
        <v>334</v>
      </c>
      <c r="C63" s="15">
        <v>9999</v>
      </c>
      <c r="D63" s="16" t="s">
        <v>327</v>
      </c>
      <c r="E63" s="15">
        <v>55</v>
      </c>
      <c r="F63" s="16" t="s">
        <v>358</v>
      </c>
      <c r="G63" s="16" t="s">
        <v>326</v>
      </c>
      <c r="H63" s="16" t="s">
        <v>326</v>
      </c>
      <c r="I63" s="22" t="s">
        <v>359</v>
      </c>
      <c r="J63" s="15">
        <v>601</v>
      </c>
      <c r="K63" s="22">
        <v>730813</v>
      </c>
      <c r="L63" s="16" t="s">
        <v>325</v>
      </c>
      <c r="M63" s="22">
        <v>202</v>
      </c>
      <c r="N63" s="22">
        <v>2003</v>
      </c>
      <c r="O63" s="22">
        <v>2207</v>
      </c>
      <c r="P63" s="23">
        <v>361140311</v>
      </c>
      <c r="Q63" s="22" t="s">
        <v>347</v>
      </c>
      <c r="R63" s="20" t="s">
        <v>135</v>
      </c>
      <c r="S63" s="22">
        <v>1</v>
      </c>
      <c r="T63" s="22" t="s">
        <v>2</v>
      </c>
      <c r="U63" s="22">
        <v>1055.3599999999999</v>
      </c>
      <c r="V63" s="22"/>
      <c r="W63" s="22"/>
      <c r="X63" s="22" t="s">
        <v>331</v>
      </c>
      <c r="Y63" s="22" t="s">
        <v>362</v>
      </c>
      <c r="Z63" s="22" t="s">
        <v>354</v>
      </c>
      <c r="AA63" s="22" t="s">
        <v>408</v>
      </c>
      <c r="AB63" s="22"/>
      <c r="AC63" s="22"/>
      <c r="AD63" s="22"/>
      <c r="AE63" s="22" t="s">
        <v>335</v>
      </c>
      <c r="AF63" s="9" t="s">
        <v>364</v>
      </c>
      <c r="AG63" s="24">
        <v>1055.3599999999999</v>
      </c>
      <c r="AH63" s="12" t="s">
        <v>384</v>
      </c>
      <c r="AJ63" s="107"/>
    </row>
    <row r="64" spans="1:36" ht="75" x14ac:dyDescent="0.3">
      <c r="A64" s="15">
        <v>2019</v>
      </c>
      <c r="B64" s="15">
        <v>334</v>
      </c>
      <c r="C64" s="15" t="s">
        <v>366</v>
      </c>
      <c r="D64" s="16" t="s">
        <v>327</v>
      </c>
      <c r="E64" s="15">
        <v>55</v>
      </c>
      <c r="F64" s="16" t="s">
        <v>358</v>
      </c>
      <c r="G64" s="16" t="s">
        <v>359</v>
      </c>
      <c r="H64" s="22" t="s">
        <v>367</v>
      </c>
      <c r="I64" s="16" t="s">
        <v>359</v>
      </c>
      <c r="J64" s="18">
        <v>601</v>
      </c>
      <c r="K64" s="18">
        <v>530204</v>
      </c>
      <c r="L64" s="19" t="s">
        <v>325</v>
      </c>
      <c r="M64" s="19" t="s">
        <v>326</v>
      </c>
      <c r="N64" s="19" t="s">
        <v>327</v>
      </c>
      <c r="O64" s="19" t="s">
        <v>327</v>
      </c>
      <c r="P64" s="20">
        <v>891211012</v>
      </c>
      <c r="Q64" s="18" t="s">
        <v>360</v>
      </c>
      <c r="R64" s="20" t="s">
        <v>385</v>
      </c>
      <c r="S64" s="18">
        <v>100</v>
      </c>
      <c r="T64" s="18" t="s">
        <v>2</v>
      </c>
      <c r="U64" s="96">
        <v>80</v>
      </c>
      <c r="V64" s="51" t="s">
        <v>331</v>
      </c>
      <c r="W64" s="18"/>
      <c r="X64" s="18"/>
      <c r="Y64" s="18" t="s">
        <v>362</v>
      </c>
      <c r="Z64" s="18" t="s">
        <v>333</v>
      </c>
      <c r="AA64" s="18" t="s">
        <v>363</v>
      </c>
      <c r="AB64" s="18"/>
      <c r="AC64" s="18"/>
      <c r="AD64" s="18"/>
      <c r="AE64" s="18" t="s">
        <v>335</v>
      </c>
      <c r="AF64" s="9" t="s">
        <v>336</v>
      </c>
      <c r="AG64" s="53">
        <v>80</v>
      </c>
      <c r="AH64" s="54" t="s">
        <v>386</v>
      </c>
    </row>
    <row r="65" spans="1:36" ht="56.25" x14ac:dyDescent="0.3">
      <c r="A65" s="15">
        <v>2019</v>
      </c>
      <c r="B65" s="15">
        <v>334</v>
      </c>
      <c r="C65" s="15" t="s">
        <v>366</v>
      </c>
      <c r="D65" s="16" t="s">
        <v>327</v>
      </c>
      <c r="E65" s="15">
        <v>55</v>
      </c>
      <c r="F65" s="16" t="s">
        <v>358</v>
      </c>
      <c r="G65" s="16" t="s">
        <v>359</v>
      </c>
      <c r="H65" s="22" t="s">
        <v>367</v>
      </c>
      <c r="I65" s="16" t="s">
        <v>359</v>
      </c>
      <c r="J65" s="18">
        <v>601</v>
      </c>
      <c r="K65" s="18">
        <v>530204</v>
      </c>
      <c r="L65" s="19" t="s">
        <v>325</v>
      </c>
      <c r="M65" s="19" t="s">
        <v>326</v>
      </c>
      <c r="N65" s="19" t="s">
        <v>327</v>
      </c>
      <c r="O65" s="19" t="s">
        <v>327</v>
      </c>
      <c r="P65" s="55" t="s">
        <v>387</v>
      </c>
      <c r="Q65" s="18" t="s">
        <v>360</v>
      </c>
      <c r="R65" s="20" t="s">
        <v>167</v>
      </c>
      <c r="S65" s="18">
        <v>1</v>
      </c>
      <c r="T65" s="18" t="s">
        <v>2</v>
      </c>
      <c r="U65" s="96">
        <v>70</v>
      </c>
      <c r="V65" s="51" t="s">
        <v>331</v>
      </c>
      <c r="W65" s="18"/>
      <c r="X65" s="18"/>
      <c r="Y65" s="18" t="s">
        <v>362</v>
      </c>
      <c r="Z65" s="18" t="s">
        <v>333</v>
      </c>
      <c r="AA65" s="18" t="s">
        <v>363</v>
      </c>
      <c r="AB65" s="18"/>
      <c r="AC65" s="18"/>
      <c r="AD65" s="18"/>
      <c r="AE65" s="18" t="s">
        <v>335</v>
      </c>
      <c r="AF65" s="9" t="s">
        <v>336</v>
      </c>
      <c r="AG65" s="53">
        <v>70</v>
      </c>
      <c r="AH65" s="52" t="s">
        <v>386</v>
      </c>
    </row>
    <row r="66" spans="1:36" ht="56.25" x14ac:dyDescent="0.3">
      <c r="A66" s="15" t="s">
        <v>321</v>
      </c>
      <c r="B66" s="15" t="s">
        <v>322</v>
      </c>
      <c r="C66" s="15">
        <v>9999</v>
      </c>
      <c r="D66" s="16">
        <v>0</v>
      </c>
      <c r="E66" s="15">
        <v>55</v>
      </c>
      <c r="F66" s="22">
        <v>0</v>
      </c>
      <c r="G66" s="16">
        <v>0</v>
      </c>
      <c r="H66" s="16">
        <v>3</v>
      </c>
      <c r="I66" s="16">
        <v>0</v>
      </c>
      <c r="J66" s="17">
        <v>1601</v>
      </c>
      <c r="K66" s="18">
        <v>530106</v>
      </c>
      <c r="L66" s="19">
        <v>0</v>
      </c>
      <c r="M66" s="19">
        <v>1</v>
      </c>
      <c r="N66" s="19">
        <v>0</v>
      </c>
      <c r="O66" s="19">
        <v>0</v>
      </c>
      <c r="P66" s="20">
        <v>911340712</v>
      </c>
      <c r="Q66" s="18" t="s">
        <v>388</v>
      </c>
      <c r="R66" s="20" t="s">
        <v>521</v>
      </c>
      <c r="S66" s="18">
        <v>1</v>
      </c>
      <c r="T66" s="18" t="s">
        <v>330</v>
      </c>
      <c r="U66" s="18">
        <v>178.57</v>
      </c>
      <c r="V66" s="18"/>
      <c r="W66" s="18"/>
      <c r="X66" s="18" t="s">
        <v>331</v>
      </c>
      <c r="Y66" s="18" t="s">
        <v>332</v>
      </c>
      <c r="Z66" s="18" t="s">
        <v>333</v>
      </c>
      <c r="AA66" s="18" t="s">
        <v>334</v>
      </c>
      <c r="AB66" s="18" t="s">
        <v>333</v>
      </c>
      <c r="AC66" s="18"/>
      <c r="AD66" s="18"/>
      <c r="AE66" s="18" t="s">
        <v>390</v>
      </c>
      <c r="AF66" s="9" t="s">
        <v>391</v>
      </c>
      <c r="AG66" s="53"/>
      <c r="AH66" s="105"/>
      <c r="AJ66" s="107"/>
    </row>
    <row r="67" spans="1:36" ht="93.75" x14ac:dyDescent="0.3">
      <c r="A67" s="15" t="s">
        <v>321</v>
      </c>
      <c r="B67" s="15" t="s">
        <v>322</v>
      </c>
      <c r="C67" s="15">
        <v>9999</v>
      </c>
      <c r="D67" s="16">
        <v>0</v>
      </c>
      <c r="E67" s="15">
        <v>55</v>
      </c>
      <c r="F67" s="22">
        <v>0</v>
      </c>
      <c r="G67" s="16">
        <v>0</v>
      </c>
      <c r="H67" s="16">
        <v>3</v>
      </c>
      <c r="I67" s="16">
        <v>0</v>
      </c>
      <c r="J67" s="17">
        <v>1601</v>
      </c>
      <c r="K67" s="18">
        <v>530208</v>
      </c>
      <c r="L67" s="19">
        <v>0</v>
      </c>
      <c r="M67" s="19">
        <v>1</v>
      </c>
      <c r="N67" s="19">
        <v>0</v>
      </c>
      <c r="O67" s="19">
        <v>0</v>
      </c>
      <c r="P67" s="20">
        <v>852300012</v>
      </c>
      <c r="Q67" s="18" t="s">
        <v>388</v>
      </c>
      <c r="R67" s="20" t="s">
        <v>160</v>
      </c>
      <c r="S67" s="18">
        <v>1</v>
      </c>
      <c r="T67" s="18" t="s">
        <v>330</v>
      </c>
      <c r="U67" s="18">
        <v>303.57</v>
      </c>
      <c r="V67" s="18"/>
      <c r="W67" s="18"/>
      <c r="X67" s="18" t="s">
        <v>331</v>
      </c>
      <c r="Y67" s="18" t="s">
        <v>332</v>
      </c>
      <c r="Z67" s="18" t="s">
        <v>333</v>
      </c>
      <c r="AA67" s="18" t="s">
        <v>334</v>
      </c>
      <c r="AB67" s="18" t="s">
        <v>333</v>
      </c>
      <c r="AC67" s="18"/>
      <c r="AD67" s="18"/>
      <c r="AE67" s="18" t="s">
        <v>390</v>
      </c>
      <c r="AF67" s="9" t="s">
        <v>391</v>
      </c>
      <c r="AG67" s="21"/>
      <c r="AH67" s="56" t="s">
        <v>501</v>
      </c>
      <c r="AJ67" s="107"/>
    </row>
    <row r="68" spans="1:36" ht="131.25" x14ac:dyDescent="0.3">
      <c r="A68" s="15" t="s">
        <v>321</v>
      </c>
      <c r="B68" s="15" t="s">
        <v>322</v>
      </c>
      <c r="C68" s="15">
        <v>9999</v>
      </c>
      <c r="D68" s="16">
        <v>0</v>
      </c>
      <c r="E68" s="15">
        <v>55</v>
      </c>
      <c r="F68" s="22">
        <v>0</v>
      </c>
      <c r="G68" s="16">
        <v>0</v>
      </c>
      <c r="H68" s="16">
        <v>3</v>
      </c>
      <c r="I68" s="16">
        <v>0</v>
      </c>
      <c r="J68" s="17">
        <v>1601</v>
      </c>
      <c r="K68" s="18">
        <v>530203</v>
      </c>
      <c r="L68" s="19">
        <v>0</v>
      </c>
      <c r="M68" s="19">
        <v>1</v>
      </c>
      <c r="N68" s="19">
        <v>0</v>
      </c>
      <c r="O68" s="19">
        <v>0</v>
      </c>
      <c r="P68" s="20">
        <v>439230011</v>
      </c>
      <c r="Q68" s="18" t="s">
        <v>388</v>
      </c>
      <c r="R68" s="20" t="s">
        <v>389</v>
      </c>
      <c r="S68" s="18">
        <v>1</v>
      </c>
      <c r="T68" s="18" t="s">
        <v>330</v>
      </c>
      <c r="U68" s="18">
        <v>49.11</v>
      </c>
      <c r="V68" s="18"/>
      <c r="W68" s="18"/>
      <c r="X68" s="18" t="s">
        <v>331</v>
      </c>
      <c r="Y68" s="18" t="s">
        <v>332</v>
      </c>
      <c r="Z68" s="18" t="s">
        <v>333</v>
      </c>
      <c r="AA68" s="18" t="s">
        <v>334</v>
      </c>
      <c r="AB68" s="18" t="s">
        <v>333</v>
      </c>
      <c r="AC68" s="18"/>
      <c r="AD68" s="18"/>
      <c r="AE68" s="18" t="s">
        <v>390</v>
      </c>
      <c r="AF68" s="9" t="s">
        <v>391</v>
      </c>
      <c r="AG68" s="21">
        <v>47.5</v>
      </c>
      <c r="AH68" s="56" t="s">
        <v>487</v>
      </c>
    </row>
    <row r="69" spans="1:36" ht="56.25" x14ac:dyDescent="0.3">
      <c r="A69" s="15" t="s">
        <v>321</v>
      </c>
      <c r="B69" s="15" t="s">
        <v>322</v>
      </c>
      <c r="C69" s="15">
        <v>9999</v>
      </c>
      <c r="D69" s="16">
        <v>0</v>
      </c>
      <c r="E69" s="15">
        <v>55</v>
      </c>
      <c r="F69" s="22">
        <v>0</v>
      </c>
      <c r="G69" s="16">
        <v>0</v>
      </c>
      <c r="H69" s="16">
        <v>3</v>
      </c>
      <c r="I69" s="16">
        <v>0</v>
      </c>
      <c r="J69" s="17">
        <v>1601</v>
      </c>
      <c r="K69" s="18">
        <v>530403</v>
      </c>
      <c r="L69" s="19">
        <v>0</v>
      </c>
      <c r="M69" s="19">
        <v>1</v>
      </c>
      <c r="N69" s="19">
        <v>0</v>
      </c>
      <c r="O69" s="19">
        <v>0</v>
      </c>
      <c r="P69" s="20">
        <v>872400011</v>
      </c>
      <c r="Q69" s="18" t="s">
        <v>388</v>
      </c>
      <c r="R69" s="20" t="s">
        <v>522</v>
      </c>
      <c r="S69" s="18">
        <v>1</v>
      </c>
      <c r="T69" s="18" t="s">
        <v>330</v>
      </c>
      <c r="U69" s="18">
        <v>446.43</v>
      </c>
      <c r="V69" s="18"/>
      <c r="W69" s="18"/>
      <c r="X69" s="18" t="s">
        <v>331</v>
      </c>
      <c r="Y69" s="18" t="s">
        <v>332</v>
      </c>
      <c r="Z69" s="18" t="s">
        <v>333</v>
      </c>
      <c r="AA69" s="18" t="s">
        <v>334</v>
      </c>
      <c r="AB69" s="18" t="s">
        <v>333</v>
      </c>
      <c r="AC69" s="18"/>
      <c r="AD69" s="18"/>
      <c r="AE69" s="18" t="s">
        <v>390</v>
      </c>
      <c r="AF69" s="9" t="s">
        <v>391</v>
      </c>
      <c r="AG69" s="21"/>
      <c r="AH69" s="56"/>
      <c r="AJ69" s="107"/>
    </row>
    <row r="70" spans="1:36" ht="56.25" x14ac:dyDescent="0.3">
      <c r="A70" s="15" t="s">
        <v>321</v>
      </c>
      <c r="B70" s="15" t="s">
        <v>322</v>
      </c>
      <c r="C70" s="15">
        <v>9999</v>
      </c>
      <c r="D70" s="16">
        <v>0</v>
      </c>
      <c r="E70" s="15">
        <v>55</v>
      </c>
      <c r="F70" s="22">
        <v>0</v>
      </c>
      <c r="G70" s="16">
        <v>0</v>
      </c>
      <c r="H70" s="16">
        <v>3</v>
      </c>
      <c r="I70" s="16">
        <v>0</v>
      </c>
      <c r="J70" s="17">
        <v>1601</v>
      </c>
      <c r="K70" s="18" t="s">
        <v>392</v>
      </c>
      <c r="L70" s="19">
        <v>0</v>
      </c>
      <c r="M70" s="19">
        <v>1</v>
      </c>
      <c r="N70" s="19">
        <v>0</v>
      </c>
      <c r="O70" s="19">
        <v>0</v>
      </c>
      <c r="P70" s="20">
        <v>871590111</v>
      </c>
      <c r="Q70" s="18" t="s">
        <v>388</v>
      </c>
      <c r="R70" s="20" t="s">
        <v>393</v>
      </c>
      <c r="S70" s="18">
        <v>1</v>
      </c>
      <c r="T70" s="18" t="s">
        <v>330</v>
      </c>
      <c r="U70" s="18">
        <v>399.99999999999994</v>
      </c>
      <c r="V70" s="18"/>
      <c r="W70" s="18" t="s">
        <v>331</v>
      </c>
      <c r="X70" s="18"/>
      <c r="Y70" s="18" t="s">
        <v>332</v>
      </c>
      <c r="Z70" s="18" t="s">
        <v>333</v>
      </c>
      <c r="AA70" s="18" t="s">
        <v>334</v>
      </c>
      <c r="AB70" s="18" t="s">
        <v>333</v>
      </c>
      <c r="AC70" s="18"/>
      <c r="AD70" s="18"/>
      <c r="AE70" s="18" t="s">
        <v>390</v>
      </c>
      <c r="AF70" s="9" t="s">
        <v>391</v>
      </c>
      <c r="AG70" s="21">
        <v>400</v>
      </c>
      <c r="AH70" s="12" t="s">
        <v>341</v>
      </c>
    </row>
    <row r="71" spans="1:36" ht="112.5" x14ac:dyDescent="0.3">
      <c r="A71" s="15" t="s">
        <v>321</v>
      </c>
      <c r="B71" s="15" t="s">
        <v>322</v>
      </c>
      <c r="C71" s="15">
        <v>9999</v>
      </c>
      <c r="D71" s="16">
        <v>0</v>
      </c>
      <c r="E71" s="15">
        <v>55</v>
      </c>
      <c r="F71" s="22">
        <v>0</v>
      </c>
      <c r="G71" s="16">
        <v>0</v>
      </c>
      <c r="H71" s="16">
        <v>3</v>
      </c>
      <c r="I71" s="16">
        <v>0</v>
      </c>
      <c r="J71" s="17">
        <v>1601</v>
      </c>
      <c r="K71" s="18">
        <v>530405</v>
      </c>
      <c r="L71" s="19">
        <v>0</v>
      </c>
      <c r="M71" s="19">
        <v>1</v>
      </c>
      <c r="N71" s="19">
        <v>0</v>
      </c>
      <c r="O71" s="19">
        <v>0</v>
      </c>
      <c r="P71" s="20">
        <v>871410011</v>
      </c>
      <c r="Q71" s="18" t="s">
        <v>388</v>
      </c>
      <c r="R71" s="20" t="s">
        <v>394</v>
      </c>
      <c r="S71" s="18">
        <v>1</v>
      </c>
      <c r="T71" s="18" t="s">
        <v>330</v>
      </c>
      <c r="U71" s="18">
        <v>1949.9999999999998</v>
      </c>
      <c r="V71" s="18" t="s">
        <v>331</v>
      </c>
      <c r="W71" s="18"/>
      <c r="X71" s="18"/>
      <c r="Y71" s="18" t="s">
        <v>332</v>
      </c>
      <c r="Z71" s="18" t="s">
        <v>333</v>
      </c>
      <c r="AA71" s="18" t="s">
        <v>334</v>
      </c>
      <c r="AB71" s="18" t="s">
        <v>333</v>
      </c>
      <c r="AC71" s="18"/>
      <c r="AD71" s="18"/>
      <c r="AE71" s="18" t="s">
        <v>390</v>
      </c>
      <c r="AF71" s="9" t="s">
        <v>391</v>
      </c>
      <c r="AG71" s="21">
        <v>1950</v>
      </c>
      <c r="AH71" s="12" t="s">
        <v>395</v>
      </c>
    </row>
    <row r="72" spans="1:36" ht="112.5" x14ac:dyDescent="0.3">
      <c r="A72" s="15" t="s">
        <v>321</v>
      </c>
      <c r="B72" s="15" t="s">
        <v>322</v>
      </c>
      <c r="C72" s="15">
        <v>9999</v>
      </c>
      <c r="D72" s="16">
        <v>0</v>
      </c>
      <c r="E72" s="15">
        <v>55</v>
      </c>
      <c r="F72" s="22">
        <v>0</v>
      </c>
      <c r="G72" s="16">
        <v>0</v>
      </c>
      <c r="H72" s="16">
        <v>3</v>
      </c>
      <c r="I72" s="16">
        <v>0</v>
      </c>
      <c r="J72" s="17">
        <v>1601</v>
      </c>
      <c r="K72" s="18">
        <v>530405</v>
      </c>
      <c r="L72" s="19">
        <v>0</v>
      </c>
      <c r="M72" s="19">
        <v>1</v>
      </c>
      <c r="N72" s="19">
        <v>0</v>
      </c>
      <c r="O72" s="19">
        <v>0</v>
      </c>
      <c r="P72" s="20">
        <v>871410011</v>
      </c>
      <c r="Q72" s="18" t="s">
        <v>396</v>
      </c>
      <c r="R72" s="20" t="s">
        <v>397</v>
      </c>
      <c r="S72" s="18">
        <v>1</v>
      </c>
      <c r="T72" s="18" t="s">
        <v>330</v>
      </c>
      <c r="U72" s="18">
        <v>535.71</v>
      </c>
      <c r="V72" s="18" t="s">
        <v>331</v>
      </c>
      <c r="W72" s="18"/>
      <c r="X72" s="18"/>
      <c r="Y72" s="18" t="s">
        <v>332</v>
      </c>
      <c r="Z72" s="18" t="s">
        <v>333</v>
      </c>
      <c r="AA72" s="18" t="s">
        <v>334</v>
      </c>
      <c r="AB72" s="18" t="s">
        <v>333</v>
      </c>
      <c r="AC72" s="18"/>
      <c r="AD72" s="18"/>
      <c r="AE72" s="18" t="s">
        <v>390</v>
      </c>
      <c r="AF72" s="9" t="s">
        <v>391</v>
      </c>
      <c r="AG72" s="21">
        <v>535.71</v>
      </c>
      <c r="AH72" s="12" t="s">
        <v>346</v>
      </c>
    </row>
    <row r="73" spans="1:36" ht="112.5" x14ac:dyDescent="0.3">
      <c r="A73" s="15" t="s">
        <v>321</v>
      </c>
      <c r="B73" s="15" t="s">
        <v>322</v>
      </c>
      <c r="C73" s="15">
        <v>9999</v>
      </c>
      <c r="D73" s="16">
        <v>0</v>
      </c>
      <c r="E73" s="15">
        <v>55</v>
      </c>
      <c r="F73" s="22">
        <v>0</v>
      </c>
      <c r="G73" s="16">
        <v>0</v>
      </c>
      <c r="H73" s="16">
        <v>3</v>
      </c>
      <c r="I73" s="16">
        <v>0</v>
      </c>
      <c r="J73" s="17">
        <v>1601</v>
      </c>
      <c r="K73" s="18" t="s">
        <v>398</v>
      </c>
      <c r="L73" s="19">
        <v>0</v>
      </c>
      <c r="M73" s="19">
        <v>1</v>
      </c>
      <c r="N73" s="19">
        <v>0</v>
      </c>
      <c r="O73" s="19">
        <v>0</v>
      </c>
      <c r="P73" s="20">
        <v>721120011</v>
      </c>
      <c r="Q73" s="18" t="s">
        <v>388</v>
      </c>
      <c r="R73" s="20" t="s">
        <v>399</v>
      </c>
      <c r="S73" s="18">
        <v>1</v>
      </c>
      <c r="T73" s="18" t="s">
        <v>330</v>
      </c>
      <c r="U73" s="18">
        <v>7920.54</v>
      </c>
      <c r="V73" s="18" t="s">
        <v>331</v>
      </c>
      <c r="W73" s="18"/>
      <c r="X73" s="18"/>
      <c r="Y73" s="18" t="s">
        <v>400</v>
      </c>
      <c r="Z73" s="18" t="s">
        <v>333</v>
      </c>
      <c r="AA73" s="18" t="s">
        <v>401</v>
      </c>
      <c r="AB73" s="18" t="s">
        <v>333</v>
      </c>
      <c r="AC73" s="18"/>
      <c r="AD73" s="18"/>
      <c r="AE73" s="18" t="s">
        <v>390</v>
      </c>
      <c r="AF73" s="9" t="s">
        <v>391</v>
      </c>
      <c r="AG73" s="21">
        <v>7920.54</v>
      </c>
      <c r="AH73" s="12" t="s">
        <v>402</v>
      </c>
    </row>
    <row r="74" spans="1:36" ht="75" x14ac:dyDescent="0.3">
      <c r="A74" s="15" t="s">
        <v>321</v>
      </c>
      <c r="B74" s="15" t="s">
        <v>322</v>
      </c>
      <c r="C74" s="15">
        <v>9999</v>
      </c>
      <c r="D74" s="16">
        <v>0</v>
      </c>
      <c r="E74" s="15">
        <v>55</v>
      </c>
      <c r="F74" s="22">
        <v>0</v>
      </c>
      <c r="G74" s="16">
        <v>0</v>
      </c>
      <c r="H74" s="16">
        <v>3</v>
      </c>
      <c r="I74" s="16">
        <v>0</v>
      </c>
      <c r="J74" s="17">
        <v>1601</v>
      </c>
      <c r="K74" s="18">
        <v>530704</v>
      </c>
      <c r="L74" s="19">
        <v>0</v>
      </c>
      <c r="M74" s="19">
        <v>1</v>
      </c>
      <c r="N74" s="19">
        <v>0</v>
      </c>
      <c r="O74" s="19">
        <v>0</v>
      </c>
      <c r="P74" s="20">
        <v>871300011</v>
      </c>
      <c r="Q74" s="18" t="s">
        <v>388</v>
      </c>
      <c r="R74" s="20" t="s">
        <v>146</v>
      </c>
      <c r="S74" s="18">
        <v>1</v>
      </c>
      <c r="T74" s="18" t="s">
        <v>330</v>
      </c>
      <c r="U74" s="18">
        <v>498.07</v>
      </c>
      <c r="V74" s="18"/>
      <c r="W74" s="18"/>
      <c r="X74" s="18" t="s">
        <v>331</v>
      </c>
      <c r="Y74" s="18" t="s">
        <v>332</v>
      </c>
      <c r="Z74" s="18" t="s">
        <v>333</v>
      </c>
      <c r="AA74" s="18" t="s">
        <v>334</v>
      </c>
      <c r="AB74" s="18" t="s">
        <v>333</v>
      </c>
      <c r="AC74" s="18"/>
      <c r="AD74" s="18"/>
      <c r="AE74" s="18" t="s">
        <v>390</v>
      </c>
      <c r="AF74" s="9" t="s">
        <v>391</v>
      </c>
      <c r="AG74" s="21">
        <v>498</v>
      </c>
      <c r="AH74" s="12" t="s">
        <v>545</v>
      </c>
    </row>
    <row r="75" spans="1:36" ht="56.25" x14ac:dyDescent="0.3">
      <c r="A75" s="15" t="s">
        <v>321</v>
      </c>
      <c r="B75" s="15" t="s">
        <v>322</v>
      </c>
      <c r="C75" s="15">
        <v>9999</v>
      </c>
      <c r="D75" s="16">
        <v>0</v>
      </c>
      <c r="E75" s="15">
        <v>55</v>
      </c>
      <c r="F75" s="22">
        <v>0</v>
      </c>
      <c r="G75" s="16">
        <v>0</v>
      </c>
      <c r="H75" s="16">
        <v>3</v>
      </c>
      <c r="I75" s="16">
        <v>0</v>
      </c>
      <c r="J75" s="17">
        <v>1601</v>
      </c>
      <c r="K75" s="18" t="s">
        <v>403</v>
      </c>
      <c r="L75" s="19">
        <v>0</v>
      </c>
      <c r="M75" s="19">
        <v>1</v>
      </c>
      <c r="N75" s="19">
        <v>0</v>
      </c>
      <c r="O75" s="19">
        <v>0</v>
      </c>
      <c r="P75" s="20">
        <v>612910013</v>
      </c>
      <c r="Q75" s="18" t="s">
        <v>396</v>
      </c>
      <c r="R75" s="20" t="s">
        <v>404</v>
      </c>
      <c r="S75" s="18">
        <v>1</v>
      </c>
      <c r="T75" s="18" t="s">
        <v>330</v>
      </c>
      <c r="U75" s="18">
        <v>790.18</v>
      </c>
      <c r="V75" s="18"/>
      <c r="W75" s="18" t="s">
        <v>331</v>
      </c>
      <c r="X75" s="18"/>
      <c r="Y75" s="18" t="s">
        <v>332</v>
      </c>
      <c r="Z75" s="18" t="s">
        <v>333</v>
      </c>
      <c r="AA75" s="18" t="s">
        <v>334</v>
      </c>
      <c r="AB75" s="18" t="s">
        <v>333</v>
      </c>
      <c r="AC75" s="18"/>
      <c r="AD75" s="18"/>
      <c r="AE75" s="18" t="s">
        <v>390</v>
      </c>
      <c r="AF75" s="9" t="s">
        <v>391</v>
      </c>
      <c r="AG75" s="21">
        <v>790.18</v>
      </c>
      <c r="AH75" s="12" t="s">
        <v>405</v>
      </c>
    </row>
    <row r="76" spans="1:36" ht="56.25" x14ac:dyDescent="0.3">
      <c r="A76" s="15" t="s">
        <v>321</v>
      </c>
      <c r="B76" s="15" t="s">
        <v>322</v>
      </c>
      <c r="C76" s="15">
        <v>9999</v>
      </c>
      <c r="D76" s="16">
        <v>0</v>
      </c>
      <c r="E76" s="15">
        <v>55</v>
      </c>
      <c r="F76" s="22">
        <v>0</v>
      </c>
      <c r="G76" s="16">
        <v>0</v>
      </c>
      <c r="H76" s="16">
        <v>3</v>
      </c>
      <c r="I76" s="16">
        <v>0</v>
      </c>
      <c r="J76" s="17">
        <v>1601</v>
      </c>
      <c r="K76" s="18" t="s">
        <v>403</v>
      </c>
      <c r="L76" s="19">
        <v>0</v>
      </c>
      <c r="M76" s="19">
        <v>1</v>
      </c>
      <c r="N76" s="19">
        <v>0</v>
      </c>
      <c r="O76" s="19">
        <v>0</v>
      </c>
      <c r="P76" s="20">
        <v>612910013</v>
      </c>
      <c r="Q76" s="18" t="s">
        <v>396</v>
      </c>
      <c r="R76" s="20" t="s">
        <v>404</v>
      </c>
      <c r="S76" s="18">
        <v>1</v>
      </c>
      <c r="T76" s="18" t="s">
        <v>330</v>
      </c>
      <c r="U76" s="18">
        <v>1785.71</v>
      </c>
      <c r="V76" s="18"/>
      <c r="W76" s="18" t="s">
        <v>331</v>
      </c>
      <c r="X76" s="18"/>
      <c r="Y76" s="18" t="s">
        <v>332</v>
      </c>
      <c r="Z76" s="18" t="s">
        <v>333</v>
      </c>
      <c r="AA76" s="18" t="s">
        <v>334</v>
      </c>
      <c r="AB76" s="18" t="s">
        <v>333</v>
      </c>
      <c r="AC76" s="18"/>
      <c r="AD76" s="18"/>
      <c r="AE76" s="18" t="s">
        <v>390</v>
      </c>
      <c r="AF76" s="9" t="s">
        <v>391</v>
      </c>
      <c r="AG76" s="21">
        <v>1785.71</v>
      </c>
      <c r="AH76" s="12" t="s">
        <v>458</v>
      </c>
    </row>
    <row r="77" spans="1:36" ht="56.25" x14ac:dyDescent="0.3">
      <c r="A77" s="15" t="s">
        <v>321</v>
      </c>
      <c r="B77" s="15" t="s">
        <v>322</v>
      </c>
      <c r="C77" s="15">
        <v>9999</v>
      </c>
      <c r="D77" s="16">
        <v>0</v>
      </c>
      <c r="E77" s="15">
        <v>55</v>
      </c>
      <c r="F77" s="22">
        <v>0</v>
      </c>
      <c r="G77" s="16">
        <v>0</v>
      </c>
      <c r="H77" s="16">
        <v>3</v>
      </c>
      <c r="I77" s="16">
        <v>0</v>
      </c>
      <c r="J77" s="17">
        <v>1601</v>
      </c>
      <c r="K77" s="18" t="s">
        <v>403</v>
      </c>
      <c r="L77" s="19">
        <v>0</v>
      </c>
      <c r="M77" s="19">
        <v>1</v>
      </c>
      <c r="N77" s="19">
        <v>0</v>
      </c>
      <c r="O77" s="19">
        <v>0</v>
      </c>
      <c r="P77" s="20">
        <v>612910013</v>
      </c>
      <c r="Q77" s="18" t="s">
        <v>396</v>
      </c>
      <c r="R77" s="20" t="s">
        <v>404</v>
      </c>
      <c r="S77" s="18">
        <v>1</v>
      </c>
      <c r="T77" s="18" t="s">
        <v>330</v>
      </c>
      <c r="U77" s="18">
        <v>892.86</v>
      </c>
      <c r="V77" s="18"/>
      <c r="W77" s="18"/>
      <c r="X77" s="18" t="s">
        <v>331</v>
      </c>
      <c r="Y77" s="18" t="s">
        <v>332</v>
      </c>
      <c r="Z77" s="18" t="s">
        <v>333</v>
      </c>
      <c r="AA77" s="18" t="s">
        <v>334</v>
      </c>
      <c r="AB77" s="18" t="s">
        <v>333</v>
      </c>
      <c r="AC77" s="18"/>
      <c r="AD77" s="18"/>
      <c r="AE77" s="18" t="s">
        <v>390</v>
      </c>
      <c r="AF77" s="9" t="s">
        <v>391</v>
      </c>
      <c r="AG77" s="21"/>
      <c r="AH77" s="12"/>
      <c r="AJ77" s="107"/>
    </row>
    <row r="78" spans="1:36" ht="56.25" x14ac:dyDescent="0.3">
      <c r="A78" s="15" t="s">
        <v>321</v>
      </c>
      <c r="B78" s="15" t="s">
        <v>322</v>
      </c>
      <c r="C78" s="15">
        <v>9999</v>
      </c>
      <c r="D78" s="16">
        <v>0</v>
      </c>
      <c r="E78" s="15">
        <v>55</v>
      </c>
      <c r="F78" s="22">
        <v>0</v>
      </c>
      <c r="G78" s="16">
        <v>0</v>
      </c>
      <c r="H78" s="16">
        <v>3</v>
      </c>
      <c r="I78" s="16">
        <v>0</v>
      </c>
      <c r="J78" s="17">
        <v>1601</v>
      </c>
      <c r="K78" s="18" t="s">
        <v>406</v>
      </c>
      <c r="L78" s="19">
        <v>0</v>
      </c>
      <c r="M78" s="19">
        <v>1</v>
      </c>
      <c r="N78" s="19">
        <v>0</v>
      </c>
      <c r="O78" s="19">
        <v>0</v>
      </c>
      <c r="P78" s="20">
        <v>38912013307</v>
      </c>
      <c r="Q78" s="18" t="s">
        <v>396</v>
      </c>
      <c r="R78" s="20" t="s">
        <v>245</v>
      </c>
      <c r="S78" s="18">
        <v>1</v>
      </c>
      <c r="T78" s="18" t="s">
        <v>330</v>
      </c>
      <c r="U78" s="18">
        <v>2137.5</v>
      </c>
      <c r="V78" s="18" t="s">
        <v>331</v>
      </c>
      <c r="W78" s="18"/>
      <c r="X78" s="18"/>
      <c r="Y78" s="18" t="s">
        <v>332</v>
      </c>
      <c r="Z78" s="18" t="s">
        <v>333</v>
      </c>
      <c r="AA78" s="18" t="s">
        <v>334</v>
      </c>
      <c r="AB78" s="18" t="s">
        <v>333</v>
      </c>
      <c r="AC78" s="18"/>
      <c r="AD78" s="18"/>
      <c r="AE78" s="18" t="s">
        <v>390</v>
      </c>
      <c r="AF78" s="9" t="s">
        <v>391</v>
      </c>
      <c r="AG78" s="21">
        <v>2137.5</v>
      </c>
      <c r="AH78" s="12" t="s">
        <v>350</v>
      </c>
    </row>
    <row r="79" spans="1:36" ht="75" x14ac:dyDescent="0.3">
      <c r="A79" s="15" t="s">
        <v>321</v>
      </c>
      <c r="B79" s="15" t="s">
        <v>322</v>
      </c>
      <c r="C79" s="15">
        <v>9999</v>
      </c>
      <c r="D79" s="16">
        <v>0</v>
      </c>
      <c r="E79" s="15">
        <v>55</v>
      </c>
      <c r="F79" s="22">
        <v>0</v>
      </c>
      <c r="G79" s="16">
        <v>0</v>
      </c>
      <c r="H79" s="16">
        <v>3</v>
      </c>
      <c r="I79" s="16">
        <v>0</v>
      </c>
      <c r="J79" s="17">
        <v>1601</v>
      </c>
      <c r="K79" s="18" t="s">
        <v>406</v>
      </c>
      <c r="L79" s="19">
        <v>0</v>
      </c>
      <c r="M79" s="19">
        <v>1</v>
      </c>
      <c r="N79" s="19">
        <v>0</v>
      </c>
      <c r="O79" s="19">
        <v>0</v>
      </c>
      <c r="P79" s="20">
        <v>321290418</v>
      </c>
      <c r="Q79" s="18" t="s">
        <v>396</v>
      </c>
      <c r="R79" s="20" t="s">
        <v>407</v>
      </c>
      <c r="S79" s="18">
        <v>1</v>
      </c>
      <c r="T79" s="18" t="s">
        <v>330</v>
      </c>
      <c r="U79" s="18">
        <v>308.04000000000002</v>
      </c>
      <c r="V79" s="18"/>
      <c r="W79" s="18" t="s">
        <v>331</v>
      </c>
      <c r="X79" s="18"/>
      <c r="Y79" s="18" t="s">
        <v>332</v>
      </c>
      <c r="Z79" s="18" t="s">
        <v>333</v>
      </c>
      <c r="AA79" s="18" t="s">
        <v>408</v>
      </c>
      <c r="AB79" s="18" t="s">
        <v>333</v>
      </c>
      <c r="AC79" s="18"/>
      <c r="AD79" s="18"/>
      <c r="AE79" s="18" t="s">
        <v>390</v>
      </c>
      <c r="AF79" s="9" t="s">
        <v>391</v>
      </c>
      <c r="AG79" s="21">
        <v>308.04000000000002</v>
      </c>
      <c r="AH79" s="12" t="s">
        <v>453</v>
      </c>
    </row>
    <row r="80" spans="1:36" ht="75" x14ac:dyDescent="0.3">
      <c r="A80" s="15" t="s">
        <v>321</v>
      </c>
      <c r="B80" s="15" t="s">
        <v>322</v>
      </c>
      <c r="C80" s="15">
        <v>9999</v>
      </c>
      <c r="D80" s="16">
        <v>0</v>
      </c>
      <c r="E80" s="15">
        <v>55</v>
      </c>
      <c r="F80" s="22">
        <v>0</v>
      </c>
      <c r="G80" s="16">
        <v>0</v>
      </c>
      <c r="H80" s="16">
        <v>3</v>
      </c>
      <c r="I80" s="16">
        <v>0</v>
      </c>
      <c r="J80" s="17">
        <v>1601</v>
      </c>
      <c r="K80" s="18">
        <v>530805</v>
      </c>
      <c r="L80" s="19">
        <v>0</v>
      </c>
      <c r="M80" s="19">
        <v>1</v>
      </c>
      <c r="N80" s="19">
        <v>0</v>
      </c>
      <c r="O80" s="19">
        <v>0</v>
      </c>
      <c r="P80" s="20">
        <v>321931018</v>
      </c>
      <c r="Q80" s="18" t="s">
        <v>396</v>
      </c>
      <c r="R80" s="20" t="s">
        <v>409</v>
      </c>
      <c r="S80" s="18">
        <v>1</v>
      </c>
      <c r="T80" s="18" t="s">
        <v>330</v>
      </c>
      <c r="U80" s="18">
        <v>808.04</v>
      </c>
      <c r="V80" s="18"/>
      <c r="W80" s="18" t="s">
        <v>331</v>
      </c>
      <c r="X80" s="18"/>
      <c r="Y80" s="18" t="s">
        <v>332</v>
      </c>
      <c r="Z80" s="18" t="s">
        <v>333</v>
      </c>
      <c r="AA80" s="18" t="s">
        <v>408</v>
      </c>
      <c r="AB80" s="18" t="s">
        <v>333</v>
      </c>
      <c r="AC80" s="18"/>
      <c r="AD80" s="18"/>
      <c r="AE80" s="18" t="s">
        <v>390</v>
      </c>
      <c r="AF80" s="9" t="s">
        <v>391</v>
      </c>
      <c r="AG80" s="21">
        <v>808.04</v>
      </c>
      <c r="AH80" s="12" t="s">
        <v>455</v>
      </c>
    </row>
    <row r="81" spans="1:36" ht="56.25" x14ac:dyDescent="0.3">
      <c r="A81" s="15" t="s">
        <v>321</v>
      </c>
      <c r="B81" s="15" t="s">
        <v>322</v>
      </c>
      <c r="C81" s="15">
        <v>9999</v>
      </c>
      <c r="D81" s="16">
        <v>0</v>
      </c>
      <c r="E81" s="15">
        <v>55</v>
      </c>
      <c r="F81" s="22">
        <v>0</v>
      </c>
      <c r="G81" s="16">
        <v>0</v>
      </c>
      <c r="H81" s="16">
        <v>3</v>
      </c>
      <c r="I81" s="16">
        <v>0</v>
      </c>
      <c r="J81" s="17">
        <v>1601</v>
      </c>
      <c r="K81" s="18">
        <v>530813</v>
      </c>
      <c r="L81" s="19">
        <v>0</v>
      </c>
      <c r="M81" s="19">
        <v>1</v>
      </c>
      <c r="N81" s="19">
        <v>0</v>
      </c>
      <c r="O81" s="19">
        <v>0</v>
      </c>
      <c r="P81" s="20">
        <v>439230011</v>
      </c>
      <c r="Q81" s="18" t="s">
        <v>396</v>
      </c>
      <c r="R81" s="20" t="s">
        <v>410</v>
      </c>
      <c r="S81" s="18">
        <v>1</v>
      </c>
      <c r="T81" s="18" t="s">
        <v>330</v>
      </c>
      <c r="U81" s="18">
        <v>90.18</v>
      </c>
      <c r="V81" s="18" t="s">
        <v>331</v>
      </c>
      <c r="W81" s="18"/>
      <c r="X81" s="18"/>
      <c r="Y81" s="18" t="s">
        <v>332</v>
      </c>
      <c r="Z81" s="18" t="s">
        <v>333</v>
      </c>
      <c r="AA81" s="18" t="s">
        <v>334</v>
      </c>
      <c r="AB81" s="18" t="s">
        <v>333</v>
      </c>
      <c r="AC81" s="18"/>
      <c r="AD81" s="18"/>
      <c r="AE81" s="18" t="s">
        <v>390</v>
      </c>
      <c r="AF81" s="9" t="s">
        <v>391</v>
      </c>
      <c r="AG81" s="21">
        <v>90.18</v>
      </c>
      <c r="AH81" s="12" t="s">
        <v>411</v>
      </c>
    </row>
    <row r="82" spans="1:36" ht="112.5" x14ac:dyDescent="0.3">
      <c r="A82" s="15" t="s">
        <v>321</v>
      </c>
      <c r="B82" s="15" t="s">
        <v>322</v>
      </c>
      <c r="C82" s="15">
        <v>9999</v>
      </c>
      <c r="D82" s="16">
        <v>0</v>
      </c>
      <c r="E82" s="15">
        <v>55</v>
      </c>
      <c r="F82" s="22">
        <v>0</v>
      </c>
      <c r="G82" s="16">
        <v>0</v>
      </c>
      <c r="H82" s="16">
        <v>3</v>
      </c>
      <c r="I82" s="16">
        <v>0</v>
      </c>
      <c r="J82" s="17">
        <v>1601</v>
      </c>
      <c r="K82" s="18">
        <v>530813</v>
      </c>
      <c r="L82" s="19">
        <v>0</v>
      </c>
      <c r="M82" s="19">
        <v>1</v>
      </c>
      <c r="N82" s="19">
        <v>0</v>
      </c>
      <c r="O82" s="19">
        <v>0</v>
      </c>
      <c r="P82" s="20">
        <v>4911300116</v>
      </c>
      <c r="Q82" s="18" t="s">
        <v>396</v>
      </c>
      <c r="R82" s="20" t="s">
        <v>412</v>
      </c>
      <c r="S82" s="18">
        <v>1</v>
      </c>
      <c r="T82" s="18" t="s">
        <v>330</v>
      </c>
      <c r="U82" s="18">
        <v>2786.61</v>
      </c>
      <c r="V82" s="18" t="s">
        <v>331</v>
      </c>
      <c r="W82" s="18"/>
      <c r="X82" s="18"/>
      <c r="Y82" s="18" t="s">
        <v>332</v>
      </c>
      <c r="Z82" s="18" t="s">
        <v>333</v>
      </c>
      <c r="AA82" s="18" t="s">
        <v>334</v>
      </c>
      <c r="AB82" s="18" t="s">
        <v>333</v>
      </c>
      <c r="AC82" s="18"/>
      <c r="AD82" s="18"/>
      <c r="AE82" s="18" t="s">
        <v>390</v>
      </c>
      <c r="AF82" s="9" t="s">
        <v>391</v>
      </c>
      <c r="AG82" s="21">
        <v>2786.61</v>
      </c>
      <c r="AH82" s="12" t="s">
        <v>395</v>
      </c>
    </row>
    <row r="83" spans="1:36" ht="93.75" x14ac:dyDescent="0.3">
      <c r="A83" s="15" t="s">
        <v>321</v>
      </c>
      <c r="B83" s="15" t="s">
        <v>322</v>
      </c>
      <c r="C83" s="15">
        <v>9999</v>
      </c>
      <c r="D83" s="16">
        <v>0</v>
      </c>
      <c r="E83" s="15">
        <v>55</v>
      </c>
      <c r="F83" s="22">
        <v>0</v>
      </c>
      <c r="G83" s="16">
        <v>0</v>
      </c>
      <c r="H83" s="16">
        <v>3</v>
      </c>
      <c r="I83" s="16">
        <v>0</v>
      </c>
      <c r="J83" s="17">
        <v>1601</v>
      </c>
      <c r="K83" s="18">
        <v>530813</v>
      </c>
      <c r="L83" s="19">
        <v>0</v>
      </c>
      <c r="M83" s="19">
        <v>1</v>
      </c>
      <c r="N83" s="19">
        <v>0</v>
      </c>
      <c r="O83" s="19">
        <v>0</v>
      </c>
      <c r="P83" s="20">
        <v>4911300116</v>
      </c>
      <c r="Q83" s="18" t="s">
        <v>396</v>
      </c>
      <c r="R83" s="20" t="s">
        <v>413</v>
      </c>
      <c r="S83" s="18">
        <v>1</v>
      </c>
      <c r="T83" s="18" t="s">
        <v>330</v>
      </c>
      <c r="U83" s="18">
        <v>535.71</v>
      </c>
      <c r="V83" s="18" t="s">
        <v>331</v>
      </c>
      <c r="W83" s="18"/>
      <c r="X83" s="18"/>
      <c r="Y83" s="18" t="s">
        <v>332</v>
      </c>
      <c r="Z83" s="18" t="s">
        <v>333</v>
      </c>
      <c r="AA83" s="18" t="s">
        <v>334</v>
      </c>
      <c r="AB83" s="18" t="s">
        <v>333</v>
      </c>
      <c r="AC83" s="18"/>
      <c r="AD83" s="18"/>
      <c r="AE83" s="18" t="s">
        <v>390</v>
      </c>
      <c r="AF83" s="9" t="s">
        <v>391</v>
      </c>
      <c r="AG83" s="21">
        <v>535.71</v>
      </c>
      <c r="AH83" s="12" t="s">
        <v>346</v>
      </c>
    </row>
    <row r="84" spans="1:36" ht="56.25" x14ac:dyDescent="0.3">
      <c r="A84" s="15" t="s">
        <v>321</v>
      </c>
      <c r="B84" s="15" t="s">
        <v>322</v>
      </c>
      <c r="C84" s="15">
        <v>9999</v>
      </c>
      <c r="D84" s="16">
        <v>0</v>
      </c>
      <c r="E84" s="15">
        <v>55</v>
      </c>
      <c r="F84" s="22">
        <v>0</v>
      </c>
      <c r="G84" s="16">
        <v>0</v>
      </c>
      <c r="H84" s="16">
        <v>3</v>
      </c>
      <c r="I84" s="16">
        <v>0</v>
      </c>
      <c r="J84" s="17">
        <v>1601</v>
      </c>
      <c r="K84" s="18">
        <v>531404</v>
      </c>
      <c r="L84" s="19">
        <v>0</v>
      </c>
      <c r="M84" s="19">
        <v>1</v>
      </c>
      <c r="N84" s="19">
        <v>0</v>
      </c>
      <c r="O84" s="19">
        <v>0</v>
      </c>
      <c r="P84" s="20">
        <v>381500315</v>
      </c>
      <c r="Q84" s="18" t="s">
        <v>396</v>
      </c>
      <c r="R84" s="20" t="s">
        <v>414</v>
      </c>
      <c r="S84" s="18">
        <v>1</v>
      </c>
      <c r="T84" s="18" t="s">
        <v>330</v>
      </c>
      <c r="U84" s="18">
        <v>89.29</v>
      </c>
      <c r="V84" s="18"/>
      <c r="W84" s="18"/>
      <c r="X84" s="18" t="s">
        <v>331</v>
      </c>
      <c r="Y84" s="18" t="s">
        <v>332</v>
      </c>
      <c r="Z84" s="18" t="s">
        <v>333</v>
      </c>
      <c r="AA84" s="18" t="s">
        <v>334</v>
      </c>
      <c r="AB84" s="18" t="s">
        <v>333</v>
      </c>
      <c r="AC84" s="18"/>
      <c r="AD84" s="18"/>
      <c r="AE84" s="18" t="s">
        <v>390</v>
      </c>
      <c r="AF84" s="9" t="s">
        <v>391</v>
      </c>
      <c r="AG84" s="21">
        <v>89</v>
      </c>
      <c r="AH84" s="12" t="s">
        <v>478</v>
      </c>
    </row>
    <row r="85" spans="1:36" ht="56.25" x14ac:dyDescent="0.3">
      <c r="A85" s="15" t="s">
        <v>321</v>
      </c>
      <c r="B85" s="15" t="s">
        <v>322</v>
      </c>
      <c r="C85" s="15">
        <v>9999</v>
      </c>
      <c r="D85" s="16">
        <v>0</v>
      </c>
      <c r="E85" s="15">
        <v>55</v>
      </c>
      <c r="F85" s="22">
        <v>0</v>
      </c>
      <c r="G85" s="16">
        <v>0</v>
      </c>
      <c r="H85" s="16">
        <v>3</v>
      </c>
      <c r="I85" s="16">
        <v>0</v>
      </c>
      <c r="J85" s="17">
        <v>1601</v>
      </c>
      <c r="K85" s="18">
        <v>531404</v>
      </c>
      <c r="L85" s="19">
        <v>0</v>
      </c>
      <c r="M85" s="19">
        <v>1</v>
      </c>
      <c r="N85" s="19">
        <v>0</v>
      </c>
      <c r="O85" s="19">
        <v>0</v>
      </c>
      <c r="P85" s="20">
        <v>473130016</v>
      </c>
      <c r="Q85" s="18" t="s">
        <v>396</v>
      </c>
      <c r="R85" s="20" t="s">
        <v>462</v>
      </c>
      <c r="S85" s="18">
        <v>1</v>
      </c>
      <c r="T85" s="18" t="s">
        <v>330</v>
      </c>
      <c r="U85" s="18">
        <v>1696.43</v>
      </c>
      <c r="V85" s="18"/>
      <c r="W85" s="18"/>
      <c r="X85" s="18" t="s">
        <v>331</v>
      </c>
      <c r="Y85" s="18" t="s">
        <v>332</v>
      </c>
      <c r="Z85" s="18" t="s">
        <v>333</v>
      </c>
      <c r="AA85" s="18" t="s">
        <v>334</v>
      </c>
      <c r="AB85" s="18" t="s">
        <v>333</v>
      </c>
      <c r="AC85" s="18"/>
      <c r="AD85" s="18"/>
      <c r="AE85" s="18" t="s">
        <v>390</v>
      </c>
      <c r="AF85" s="9" t="s">
        <v>391</v>
      </c>
      <c r="AG85" s="21">
        <v>1695.87</v>
      </c>
      <c r="AH85" s="12" t="s">
        <v>474</v>
      </c>
    </row>
    <row r="86" spans="1:36" ht="131.25" x14ac:dyDescent="0.3">
      <c r="A86" s="15">
        <v>2019</v>
      </c>
      <c r="B86" s="15">
        <v>334</v>
      </c>
      <c r="C86" s="15">
        <v>9999</v>
      </c>
      <c r="D86" s="16" t="s">
        <v>327</v>
      </c>
      <c r="E86" s="15">
        <v>55</v>
      </c>
      <c r="F86" s="16" t="s">
        <v>358</v>
      </c>
      <c r="G86" s="16" t="s">
        <v>326</v>
      </c>
      <c r="H86" s="16" t="s">
        <v>326</v>
      </c>
      <c r="I86" s="22" t="s">
        <v>359</v>
      </c>
      <c r="J86" s="15">
        <v>1601</v>
      </c>
      <c r="K86" s="22">
        <v>730405</v>
      </c>
      <c r="L86" s="22" t="s">
        <v>325</v>
      </c>
      <c r="M86" s="22">
        <v>202</v>
      </c>
      <c r="N86" s="22">
        <v>2003</v>
      </c>
      <c r="O86" s="22">
        <v>2207</v>
      </c>
      <c r="P86" s="23">
        <v>8714104713</v>
      </c>
      <c r="Q86" s="22" t="s">
        <v>360</v>
      </c>
      <c r="R86" s="20" t="s">
        <v>415</v>
      </c>
      <c r="S86" s="22">
        <v>1</v>
      </c>
      <c r="T86" s="22" t="s">
        <v>2</v>
      </c>
      <c r="U86" s="22">
        <v>1055.3599999999999</v>
      </c>
      <c r="V86" s="22"/>
      <c r="W86" s="22"/>
      <c r="X86" s="22" t="s">
        <v>331</v>
      </c>
      <c r="Y86" s="22" t="s">
        <v>362</v>
      </c>
      <c r="Z86" s="22" t="s">
        <v>333</v>
      </c>
      <c r="AA86" s="22" t="s">
        <v>363</v>
      </c>
      <c r="AB86" s="22" t="s">
        <v>333</v>
      </c>
      <c r="AC86" s="22"/>
      <c r="AD86" s="22"/>
      <c r="AE86" s="22" t="s">
        <v>335</v>
      </c>
      <c r="AF86" s="9" t="s">
        <v>364</v>
      </c>
      <c r="AG86" s="24">
        <v>1055.3599999999999</v>
      </c>
      <c r="AH86" s="12" t="s">
        <v>384</v>
      </c>
      <c r="AJ86" s="107"/>
    </row>
    <row r="87" spans="1:36" ht="131.25" x14ac:dyDescent="0.3">
      <c r="A87" s="15">
        <v>2019</v>
      </c>
      <c r="B87" s="15">
        <v>334</v>
      </c>
      <c r="C87" s="15">
        <v>9999</v>
      </c>
      <c r="D87" s="16" t="s">
        <v>327</v>
      </c>
      <c r="E87" s="15">
        <v>55</v>
      </c>
      <c r="F87" s="22" t="s">
        <v>358</v>
      </c>
      <c r="G87" s="16" t="s">
        <v>326</v>
      </c>
      <c r="H87" s="16" t="s">
        <v>326</v>
      </c>
      <c r="I87" s="16" t="s">
        <v>359</v>
      </c>
      <c r="J87" s="15">
        <v>1601</v>
      </c>
      <c r="K87" s="22">
        <v>730813</v>
      </c>
      <c r="L87" s="16" t="s">
        <v>325</v>
      </c>
      <c r="M87" s="22">
        <v>202</v>
      </c>
      <c r="N87" s="22">
        <v>2003</v>
      </c>
      <c r="O87" s="22">
        <v>2207</v>
      </c>
      <c r="P87" s="23">
        <v>4911300116</v>
      </c>
      <c r="Q87" s="22" t="s">
        <v>347</v>
      </c>
      <c r="R87" s="20" t="s">
        <v>416</v>
      </c>
      <c r="S87" s="22">
        <v>1</v>
      </c>
      <c r="T87" s="22" t="s">
        <v>2</v>
      </c>
      <c r="U87" s="22">
        <v>698.21</v>
      </c>
      <c r="V87" s="22"/>
      <c r="W87" s="22"/>
      <c r="X87" s="22" t="s">
        <v>331</v>
      </c>
      <c r="Y87" s="22" t="s">
        <v>362</v>
      </c>
      <c r="Z87" s="22" t="s">
        <v>333</v>
      </c>
      <c r="AA87" s="22" t="s">
        <v>363</v>
      </c>
      <c r="AB87" s="22" t="s">
        <v>333</v>
      </c>
      <c r="AC87" s="22"/>
      <c r="AD87" s="22"/>
      <c r="AE87" s="22" t="s">
        <v>335</v>
      </c>
      <c r="AF87" s="9" t="s">
        <v>364</v>
      </c>
      <c r="AG87" s="57">
        <v>698.21</v>
      </c>
      <c r="AH87" s="54" t="s">
        <v>384</v>
      </c>
      <c r="AJ87" s="107"/>
    </row>
    <row r="88" spans="1:36" ht="75" x14ac:dyDescent="0.3">
      <c r="A88" s="15">
        <v>2019</v>
      </c>
      <c r="B88" s="15">
        <v>334</v>
      </c>
      <c r="C88" s="15">
        <v>9999</v>
      </c>
      <c r="D88" s="16" t="s">
        <v>327</v>
      </c>
      <c r="E88" s="15">
        <v>55</v>
      </c>
      <c r="F88" s="22" t="s">
        <v>358</v>
      </c>
      <c r="G88" s="16" t="s">
        <v>326</v>
      </c>
      <c r="H88" s="16" t="s">
        <v>326</v>
      </c>
      <c r="I88" s="16" t="s">
        <v>359</v>
      </c>
      <c r="J88" s="15">
        <v>1601</v>
      </c>
      <c r="K88" s="22">
        <v>730813</v>
      </c>
      <c r="L88" s="16" t="s">
        <v>325</v>
      </c>
      <c r="M88" s="22">
        <v>202</v>
      </c>
      <c r="N88" s="22">
        <v>2003</v>
      </c>
      <c r="O88" s="22">
        <v>2207</v>
      </c>
      <c r="P88" s="23">
        <v>4911300116</v>
      </c>
      <c r="Q88" s="22" t="s">
        <v>347</v>
      </c>
      <c r="R88" s="20" t="s">
        <v>519</v>
      </c>
      <c r="S88" s="22">
        <v>1</v>
      </c>
      <c r="T88" s="22" t="s">
        <v>2</v>
      </c>
      <c r="U88" s="22">
        <v>357.14</v>
      </c>
      <c r="V88" s="22"/>
      <c r="W88" s="22"/>
      <c r="X88" s="22" t="s">
        <v>331</v>
      </c>
      <c r="Y88" s="22" t="s">
        <v>362</v>
      </c>
      <c r="Z88" s="22" t="s">
        <v>333</v>
      </c>
      <c r="AA88" s="22" t="s">
        <v>363</v>
      </c>
      <c r="AB88" s="22" t="s">
        <v>333</v>
      </c>
      <c r="AC88" s="22"/>
      <c r="AD88" s="22"/>
      <c r="AE88" s="22" t="s">
        <v>335</v>
      </c>
      <c r="AF88" s="9" t="s">
        <v>364</v>
      </c>
      <c r="AG88" s="58">
        <v>357.14</v>
      </c>
      <c r="AH88" s="54" t="s">
        <v>384</v>
      </c>
      <c r="AJ88" s="107"/>
    </row>
    <row r="89" spans="1:36" ht="75" x14ac:dyDescent="0.3">
      <c r="A89" s="15">
        <v>2019</v>
      </c>
      <c r="B89" s="15">
        <v>334</v>
      </c>
      <c r="C89" s="15">
        <v>9999</v>
      </c>
      <c r="D89" s="16" t="s">
        <v>327</v>
      </c>
      <c r="E89" s="15">
        <v>55</v>
      </c>
      <c r="F89" s="16" t="s">
        <v>358</v>
      </c>
      <c r="G89" s="16" t="s">
        <v>359</v>
      </c>
      <c r="H89" s="16" t="s">
        <v>367</v>
      </c>
      <c r="I89" s="16" t="s">
        <v>359</v>
      </c>
      <c r="J89" s="17">
        <v>1801</v>
      </c>
      <c r="K89" s="18">
        <v>531404</v>
      </c>
      <c r="L89" s="19" t="s">
        <v>325</v>
      </c>
      <c r="M89" s="19" t="s">
        <v>326</v>
      </c>
      <c r="N89" s="19" t="s">
        <v>327</v>
      </c>
      <c r="O89" s="19" t="s">
        <v>327</v>
      </c>
      <c r="P89" s="20">
        <v>292200113</v>
      </c>
      <c r="Q89" s="18" t="s">
        <v>347</v>
      </c>
      <c r="R89" s="20" t="s">
        <v>459</v>
      </c>
      <c r="S89" s="18">
        <v>1</v>
      </c>
      <c r="T89" s="18" t="s">
        <v>2</v>
      </c>
      <c r="U89" s="96">
        <v>123.4</v>
      </c>
      <c r="V89" s="18"/>
      <c r="W89" s="18"/>
      <c r="X89" s="18" t="s">
        <v>331</v>
      </c>
      <c r="Y89" s="18" t="s">
        <v>362</v>
      </c>
      <c r="Z89" s="18" t="s">
        <v>333</v>
      </c>
      <c r="AA89" s="18" t="s">
        <v>363</v>
      </c>
      <c r="AB89" s="18" t="s">
        <v>333</v>
      </c>
      <c r="AC89" s="18"/>
      <c r="AD89" s="18"/>
      <c r="AE89" s="18" t="s">
        <v>335</v>
      </c>
      <c r="AF89" s="9" t="s">
        <v>336</v>
      </c>
      <c r="AG89" s="21">
        <v>123.4</v>
      </c>
      <c r="AH89" s="12" t="s">
        <v>460</v>
      </c>
    </row>
    <row r="90" spans="1:36" ht="56.25" x14ac:dyDescent="0.3">
      <c r="A90" s="15">
        <v>2019</v>
      </c>
      <c r="B90" s="15">
        <v>334</v>
      </c>
      <c r="C90" s="15">
        <v>9999</v>
      </c>
      <c r="D90" s="16" t="s">
        <v>327</v>
      </c>
      <c r="E90" s="15">
        <v>55</v>
      </c>
      <c r="F90" s="16" t="s">
        <v>358</v>
      </c>
      <c r="G90" s="16" t="s">
        <v>359</v>
      </c>
      <c r="H90" s="16" t="s">
        <v>367</v>
      </c>
      <c r="I90" s="16" t="s">
        <v>359</v>
      </c>
      <c r="J90" s="17">
        <v>1801</v>
      </c>
      <c r="K90" s="18">
        <v>531404</v>
      </c>
      <c r="L90" s="19" t="s">
        <v>325</v>
      </c>
      <c r="M90" s="19" t="s">
        <v>326</v>
      </c>
      <c r="N90" s="19" t="s">
        <v>327</v>
      </c>
      <c r="O90" s="19" t="s">
        <v>327</v>
      </c>
      <c r="P90" s="20">
        <v>473130016</v>
      </c>
      <c r="Q90" s="18" t="s">
        <v>347</v>
      </c>
      <c r="R90" s="20" t="s">
        <v>462</v>
      </c>
      <c r="S90" s="18">
        <v>1</v>
      </c>
      <c r="T90" s="18" t="s">
        <v>2</v>
      </c>
      <c r="U90" s="96">
        <v>2409.4699999999998</v>
      </c>
      <c r="V90" s="18"/>
      <c r="W90" s="18"/>
      <c r="X90" s="18" t="s">
        <v>331</v>
      </c>
      <c r="Y90" s="18" t="s">
        <v>362</v>
      </c>
      <c r="Z90" s="18" t="s">
        <v>333</v>
      </c>
      <c r="AA90" s="18" t="s">
        <v>363</v>
      </c>
      <c r="AB90" s="18" t="s">
        <v>333</v>
      </c>
      <c r="AC90" s="18"/>
      <c r="AD90" s="18"/>
      <c r="AE90" s="18" t="s">
        <v>335</v>
      </c>
      <c r="AF90" s="9" t="s">
        <v>336</v>
      </c>
      <c r="AG90" s="21">
        <v>2409.4699999999998</v>
      </c>
      <c r="AH90" s="12" t="s">
        <v>474</v>
      </c>
    </row>
    <row r="91" spans="1:36" ht="56.25" x14ac:dyDescent="0.3">
      <c r="A91" s="15">
        <v>2019</v>
      </c>
      <c r="B91" s="15">
        <v>334</v>
      </c>
      <c r="C91" s="15">
        <v>9999</v>
      </c>
      <c r="D91" s="16" t="s">
        <v>327</v>
      </c>
      <c r="E91" s="15">
        <v>55</v>
      </c>
      <c r="F91" s="16" t="s">
        <v>358</v>
      </c>
      <c r="G91" s="16" t="s">
        <v>359</v>
      </c>
      <c r="H91" s="16" t="s">
        <v>367</v>
      </c>
      <c r="I91" s="16" t="s">
        <v>359</v>
      </c>
      <c r="J91" s="17">
        <v>1801</v>
      </c>
      <c r="K91" s="18">
        <v>530105</v>
      </c>
      <c r="L91" s="19" t="s">
        <v>325</v>
      </c>
      <c r="M91" s="19" t="s">
        <v>326</v>
      </c>
      <c r="N91" s="19" t="s">
        <v>327</v>
      </c>
      <c r="O91" s="19" t="s">
        <v>327</v>
      </c>
      <c r="P91" s="20">
        <v>612420012</v>
      </c>
      <c r="Q91" s="18" t="s">
        <v>347</v>
      </c>
      <c r="R91" s="20" t="s">
        <v>516</v>
      </c>
      <c r="S91" s="18">
        <v>1</v>
      </c>
      <c r="T91" s="18" t="s">
        <v>2</v>
      </c>
      <c r="U91" s="96">
        <v>270</v>
      </c>
      <c r="V91" s="18"/>
      <c r="W91" s="18"/>
      <c r="X91" s="18" t="s">
        <v>331</v>
      </c>
      <c r="Y91" s="18" t="s">
        <v>362</v>
      </c>
      <c r="Z91" s="18" t="s">
        <v>333</v>
      </c>
      <c r="AA91" s="18" t="s">
        <v>363</v>
      </c>
      <c r="AB91" s="18" t="s">
        <v>333</v>
      </c>
      <c r="AC91" s="18"/>
      <c r="AD91" s="18"/>
      <c r="AE91" s="18" t="s">
        <v>335</v>
      </c>
      <c r="AF91" s="9" t="s">
        <v>336</v>
      </c>
      <c r="AG91" s="21"/>
      <c r="AH91" s="12"/>
      <c r="AJ91" s="107"/>
    </row>
    <row r="92" spans="1:36" ht="56.25" x14ac:dyDescent="0.3">
      <c r="A92" s="15">
        <v>2019</v>
      </c>
      <c r="B92" s="15">
        <v>334</v>
      </c>
      <c r="C92" s="15">
        <v>9999</v>
      </c>
      <c r="D92" s="16" t="s">
        <v>327</v>
      </c>
      <c r="E92" s="15">
        <v>55</v>
      </c>
      <c r="F92" s="16" t="s">
        <v>358</v>
      </c>
      <c r="G92" s="16" t="s">
        <v>359</v>
      </c>
      <c r="H92" s="16" t="s">
        <v>367</v>
      </c>
      <c r="I92" s="16" t="s">
        <v>359</v>
      </c>
      <c r="J92" s="17">
        <v>1801</v>
      </c>
      <c r="K92" s="18">
        <v>530823</v>
      </c>
      <c r="L92" s="19" t="s">
        <v>325</v>
      </c>
      <c r="M92" s="19" t="s">
        <v>326</v>
      </c>
      <c r="N92" s="19" t="s">
        <v>327</v>
      </c>
      <c r="O92" s="19" t="s">
        <v>327</v>
      </c>
      <c r="P92" s="20">
        <v>354400111</v>
      </c>
      <c r="Q92" s="18" t="s">
        <v>347</v>
      </c>
      <c r="R92" s="20" t="s">
        <v>208</v>
      </c>
      <c r="S92" s="18">
        <v>1</v>
      </c>
      <c r="T92" s="18" t="s">
        <v>2</v>
      </c>
      <c r="U92" s="96">
        <v>2064</v>
      </c>
      <c r="V92" s="18" t="s">
        <v>331</v>
      </c>
      <c r="W92" s="18"/>
      <c r="X92" s="18"/>
      <c r="Y92" s="18" t="s">
        <v>362</v>
      </c>
      <c r="Z92" s="18" t="s">
        <v>333</v>
      </c>
      <c r="AA92" s="18" t="s">
        <v>363</v>
      </c>
      <c r="AB92" s="18" t="s">
        <v>333</v>
      </c>
      <c r="AC92" s="18"/>
      <c r="AD92" s="18"/>
      <c r="AE92" s="18" t="s">
        <v>335</v>
      </c>
      <c r="AF92" s="9" t="s">
        <v>336</v>
      </c>
      <c r="AG92" s="21">
        <v>2064</v>
      </c>
      <c r="AH92" s="12" t="s">
        <v>417</v>
      </c>
    </row>
    <row r="93" spans="1:36" ht="56.25" x14ac:dyDescent="0.3">
      <c r="A93" s="15">
        <v>2019</v>
      </c>
      <c r="B93" s="15">
        <v>334</v>
      </c>
      <c r="C93" s="15">
        <v>9999</v>
      </c>
      <c r="D93" s="16" t="s">
        <v>327</v>
      </c>
      <c r="E93" s="15">
        <v>55</v>
      </c>
      <c r="F93" s="16" t="s">
        <v>358</v>
      </c>
      <c r="G93" s="22" t="s">
        <v>359</v>
      </c>
      <c r="H93" s="22" t="s">
        <v>367</v>
      </c>
      <c r="I93" s="22" t="s">
        <v>359</v>
      </c>
      <c r="J93" s="17">
        <v>1801</v>
      </c>
      <c r="K93" s="18">
        <v>530814</v>
      </c>
      <c r="L93" s="18" t="s">
        <v>325</v>
      </c>
      <c r="M93" s="18" t="s">
        <v>326</v>
      </c>
      <c r="N93" s="18" t="s">
        <v>327</v>
      </c>
      <c r="O93" s="18" t="s">
        <v>327</v>
      </c>
      <c r="P93" s="20">
        <v>3529010991</v>
      </c>
      <c r="Q93" s="18" t="s">
        <v>347</v>
      </c>
      <c r="R93" s="20" t="s">
        <v>418</v>
      </c>
      <c r="S93" s="18">
        <v>1</v>
      </c>
      <c r="T93" s="18" t="s">
        <v>2</v>
      </c>
      <c r="U93" s="18">
        <v>203.77</v>
      </c>
      <c r="V93" s="18"/>
      <c r="W93" s="18" t="s">
        <v>331</v>
      </c>
      <c r="X93" s="18"/>
      <c r="Y93" s="18" t="s">
        <v>362</v>
      </c>
      <c r="Z93" s="18" t="s">
        <v>333</v>
      </c>
      <c r="AA93" s="18" t="s">
        <v>363</v>
      </c>
      <c r="AB93" s="18" t="s">
        <v>333</v>
      </c>
      <c r="AC93" s="18"/>
      <c r="AD93" s="18"/>
      <c r="AE93" s="18" t="s">
        <v>335</v>
      </c>
      <c r="AF93" s="9" t="s">
        <v>336</v>
      </c>
      <c r="AG93" s="21">
        <v>203.77</v>
      </c>
      <c r="AH93" s="12" t="s">
        <v>369</v>
      </c>
    </row>
    <row r="94" spans="1:36" ht="56.25" x14ac:dyDescent="0.3">
      <c r="A94" s="15">
        <v>2019</v>
      </c>
      <c r="B94" s="15">
        <v>334</v>
      </c>
      <c r="C94" s="15">
        <v>9999</v>
      </c>
      <c r="D94" s="16" t="s">
        <v>327</v>
      </c>
      <c r="E94" s="15">
        <v>55</v>
      </c>
      <c r="F94" s="16" t="s">
        <v>358</v>
      </c>
      <c r="G94" s="16" t="s">
        <v>359</v>
      </c>
      <c r="H94" s="16" t="s">
        <v>367</v>
      </c>
      <c r="I94" s="16" t="s">
        <v>359</v>
      </c>
      <c r="J94" s="17">
        <v>1801</v>
      </c>
      <c r="K94" s="18">
        <v>530813</v>
      </c>
      <c r="L94" s="19" t="s">
        <v>325</v>
      </c>
      <c r="M94" s="19" t="s">
        <v>326</v>
      </c>
      <c r="N94" s="19" t="s">
        <v>327</v>
      </c>
      <c r="O94" s="19" t="s">
        <v>327</v>
      </c>
      <c r="P94" s="20">
        <v>292200113</v>
      </c>
      <c r="Q94" s="18" t="s">
        <v>347</v>
      </c>
      <c r="R94" s="20" t="s">
        <v>216</v>
      </c>
      <c r="S94" s="18">
        <v>1</v>
      </c>
      <c r="T94" s="18" t="s">
        <v>2</v>
      </c>
      <c r="U94" s="96">
        <v>208.4</v>
      </c>
      <c r="V94" s="18"/>
      <c r="W94" s="18" t="s">
        <v>331</v>
      </c>
      <c r="X94" s="18"/>
      <c r="Y94" s="18" t="s">
        <v>362</v>
      </c>
      <c r="Z94" s="18" t="s">
        <v>333</v>
      </c>
      <c r="AA94" s="18" t="s">
        <v>363</v>
      </c>
      <c r="AB94" s="18" t="s">
        <v>333</v>
      </c>
      <c r="AC94" s="18"/>
      <c r="AD94" s="18"/>
      <c r="AE94" s="18" t="s">
        <v>335</v>
      </c>
      <c r="AF94" s="9" t="s">
        <v>336</v>
      </c>
      <c r="AG94" s="21">
        <v>183.59</v>
      </c>
      <c r="AH94" s="12" t="s">
        <v>419</v>
      </c>
    </row>
    <row r="95" spans="1:36" ht="206.25" x14ac:dyDescent="0.3">
      <c r="A95" s="15">
        <v>2019</v>
      </c>
      <c r="B95" s="15">
        <v>334</v>
      </c>
      <c r="C95" s="15">
        <v>9999</v>
      </c>
      <c r="D95" s="16" t="s">
        <v>327</v>
      </c>
      <c r="E95" s="15">
        <v>55</v>
      </c>
      <c r="F95" s="16" t="s">
        <v>358</v>
      </c>
      <c r="G95" s="22" t="s">
        <v>359</v>
      </c>
      <c r="H95" s="22" t="s">
        <v>367</v>
      </c>
      <c r="I95" s="22" t="s">
        <v>359</v>
      </c>
      <c r="J95" s="17">
        <v>1801</v>
      </c>
      <c r="K95" s="18">
        <v>530813</v>
      </c>
      <c r="L95" s="18" t="s">
        <v>325</v>
      </c>
      <c r="M95" s="18" t="s">
        <v>326</v>
      </c>
      <c r="N95" s="18" t="s">
        <v>327</v>
      </c>
      <c r="O95" s="18" t="s">
        <v>327</v>
      </c>
      <c r="P95" s="20">
        <v>4911300116</v>
      </c>
      <c r="Q95" s="18" t="s">
        <v>347</v>
      </c>
      <c r="R95" s="20" t="s">
        <v>420</v>
      </c>
      <c r="S95" s="18">
        <v>1</v>
      </c>
      <c r="T95" s="18" t="s">
        <v>2</v>
      </c>
      <c r="U95" s="18">
        <v>4618.78</v>
      </c>
      <c r="V95" s="18" t="s">
        <v>331</v>
      </c>
      <c r="W95" s="18"/>
      <c r="X95" s="18"/>
      <c r="Y95" s="18" t="s">
        <v>421</v>
      </c>
      <c r="Z95" s="18" t="s">
        <v>333</v>
      </c>
      <c r="AA95" s="18" t="s">
        <v>422</v>
      </c>
      <c r="AB95" s="18" t="s">
        <v>333</v>
      </c>
      <c r="AC95" s="18"/>
      <c r="AD95" s="18"/>
      <c r="AE95" s="18" t="s">
        <v>335</v>
      </c>
      <c r="AF95" s="9" t="s">
        <v>336</v>
      </c>
      <c r="AG95" s="21">
        <v>4618.78</v>
      </c>
      <c r="AH95" s="12" t="s">
        <v>423</v>
      </c>
    </row>
    <row r="96" spans="1:36" ht="206.25" x14ac:dyDescent="0.3">
      <c r="A96" s="15">
        <v>2019</v>
      </c>
      <c r="B96" s="15">
        <v>334</v>
      </c>
      <c r="C96" s="15" t="s">
        <v>366</v>
      </c>
      <c r="D96" s="16" t="s">
        <v>327</v>
      </c>
      <c r="E96" s="15">
        <v>55</v>
      </c>
      <c r="F96" s="16" t="s">
        <v>358</v>
      </c>
      <c r="G96" s="16" t="s">
        <v>359</v>
      </c>
      <c r="H96" s="16" t="s">
        <v>367</v>
      </c>
      <c r="I96" s="16" t="s">
        <v>359</v>
      </c>
      <c r="J96" s="17">
        <v>1801</v>
      </c>
      <c r="K96" s="18">
        <v>530813</v>
      </c>
      <c r="L96" s="19" t="s">
        <v>325</v>
      </c>
      <c r="M96" s="19" t="s">
        <v>326</v>
      </c>
      <c r="N96" s="19" t="s">
        <v>327</v>
      </c>
      <c r="O96" s="19" t="s">
        <v>327</v>
      </c>
      <c r="P96" s="20">
        <v>4911300116</v>
      </c>
      <c r="Q96" s="18" t="s">
        <v>347</v>
      </c>
      <c r="R96" s="20" t="s">
        <v>219</v>
      </c>
      <c r="S96" s="18">
        <v>1</v>
      </c>
      <c r="T96" s="18" t="s">
        <v>2</v>
      </c>
      <c r="U96" s="18">
        <v>892.86</v>
      </c>
      <c r="V96" s="18" t="s">
        <v>331</v>
      </c>
      <c r="W96" s="18"/>
      <c r="X96" s="18"/>
      <c r="Y96" s="18" t="s">
        <v>362</v>
      </c>
      <c r="Z96" s="18" t="s">
        <v>333</v>
      </c>
      <c r="AA96" s="18" t="s">
        <v>363</v>
      </c>
      <c r="AB96" s="18" t="s">
        <v>333</v>
      </c>
      <c r="AC96" s="18"/>
      <c r="AD96" s="18"/>
      <c r="AE96" s="18" t="s">
        <v>335</v>
      </c>
      <c r="AF96" s="9" t="s">
        <v>336</v>
      </c>
      <c r="AG96" s="21">
        <v>892.86</v>
      </c>
      <c r="AH96" s="12" t="s">
        <v>346</v>
      </c>
    </row>
    <row r="97" spans="1:34" ht="56.25" x14ac:dyDescent="0.3">
      <c r="A97" s="15">
        <v>2019</v>
      </c>
      <c r="B97" s="15">
        <v>334</v>
      </c>
      <c r="C97" s="15">
        <v>9999</v>
      </c>
      <c r="D97" s="16" t="s">
        <v>327</v>
      </c>
      <c r="E97" s="15">
        <v>55</v>
      </c>
      <c r="F97" s="22" t="s">
        <v>358</v>
      </c>
      <c r="G97" s="22" t="s">
        <v>359</v>
      </c>
      <c r="H97" s="22" t="s">
        <v>367</v>
      </c>
      <c r="I97" s="22" t="s">
        <v>359</v>
      </c>
      <c r="J97" s="17">
        <v>1801</v>
      </c>
      <c r="K97" s="18">
        <v>530813</v>
      </c>
      <c r="L97" s="18" t="s">
        <v>325</v>
      </c>
      <c r="M97" s="18" t="s">
        <v>326</v>
      </c>
      <c r="N97" s="18" t="s">
        <v>327</v>
      </c>
      <c r="O97" s="18" t="s">
        <v>327</v>
      </c>
      <c r="P97" s="20">
        <v>452400021</v>
      </c>
      <c r="Q97" s="18" t="s">
        <v>347</v>
      </c>
      <c r="R97" s="20" t="s">
        <v>220</v>
      </c>
      <c r="S97" s="18">
        <v>1</v>
      </c>
      <c r="T97" s="18" t="s">
        <v>2</v>
      </c>
      <c r="U97" s="18">
        <v>1262.94</v>
      </c>
      <c r="V97" s="18"/>
      <c r="W97" s="18" t="s">
        <v>331</v>
      </c>
      <c r="X97" s="18"/>
      <c r="Y97" s="18" t="s">
        <v>362</v>
      </c>
      <c r="Z97" s="18" t="s">
        <v>333</v>
      </c>
      <c r="AA97" s="18" t="s">
        <v>363</v>
      </c>
      <c r="AB97" s="18" t="s">
        <v>333</v>
      </c>
      <c r="AC97" s="18"/>
      <c r="AD97" s="18"/>
      <c r="AE97" s="18" t="s">
        <v>335</v>
      </c>
      <c r="AF97" s="9" t="s">
        <v>336</v>
      </c>
      <c r="AG97" s="21">
        <v>1262.94</v>
      </c>
      <c r="AH97" s="12" t="s">
        <v>424</v>
      </c>
    </row>
    <row r="98" spans="1:34" ht="56.25" x14ac:dyDescent="0.3">
      <c r="A98" s="15">
        <v>2019</v>
      </c>
      <c r="B98" s="15">
        <v>334</v>
      </c>
      <c r="C98" s="15">
        <v>9999</v>
      </c>
      <c r="D98" s="16" t="s">
        <v>327</v>
      </c>
      <c r="E98" s="15">
        <v>55</v>
      </c>
      <c r="F98" s="22" t="s">
        <v>358</v>
      </c>
      <c r="G98" s="22" t="s">
        <v>359</v>
      </c>
      <c r="H98" s="22" t="s">
        <v>367</v>
      </c>
      <c r="I98" s="22" t="s">
        <v>359</v>
      </c>
      <c r="J98" s="17">
        <v>1801</v>
      </c>
      <c r="K98" s="18">
        <v>530813</v>
      </c>
      <c r="L98" s="18" t="s">
        <v>325</v>
      </c>
      <c r="M98" s="18" t="s">
        <v>326</v>
      </c>
      <c r="N98" s="18" t="s">
        <v>327</v>
      </c>
      <c r="O98" s="18" t="s">
        <v>327</v>
      </c>
      <c r="P98" s="20">
        <v>452400021</v>
      </c>
      <c r="Q98" s="18" t="s">
        <v>347</v>
      </c>
      <c r="R98" s="20" t="s">
        <v>222</v>
      </c>
      <c r="S98" s="18">
        <v>1</v>
      </c>
      <c r="T98" s="18" t="s">
        <v>2</v>
      </c>
      <c r="U98" s="18">
        <v>140.49</v>
      </c>
      <c r="V98" s="18"/>
      <c r="W98" s="18" t="s">
        <v>331</v>
      </c>
      <c r="X98" s="18"/>
      <c r="Y98" s="18" t="s">
        <v>362</v>
      </c>
      <c r="Z98" s="18" t="s">
        <v>333</v>
      </c>
      <c r="AA98" s="18" t="s">
        <v>363</v>
      </c>
      <c r="AB98" s="18" t="s">
        <v>333</v>
      </c>
      <c r="AC98" s="18"/>
      <c r="AD98" s="18"/>
      <c r="AE98" s="18" t="s">
        <v>335</v>
      </c>
      <c r="AF98" s="9" t="s">
        <v>336</v>
      </c>
      <c r="AG98" s="21">
        <v>140.49</v>
      </c>
      <c r="AH98" s="12" t="s">
        <v>425</v>
      </c>
    </row>
    <row r="99" spans="1:34" ht="56.25" x14ac:dyDescent="0.3">
      <c r="A99" s="15">
        <v>2019</v>
      </c>
      <c r="B99" s="15">
        <v>334</v>
      </c>
      <c r="C99" s="15">
        <v>9999</v>
      </c>
      <c r="D99" s="16" t="s">
        <v>327</v>
      </c>
      <c r="E99" s="15">
        <v>55</v>
      </c>
      <c r="F99" s="16" t="s">
        <v>358</v>
      </c>
      <c r="G99" s="16" t="s">
        <v>359</v>
      </c>
      <c r="H99" s="16" t="s">
        <v>367</v>
      </c>
      <c r="I99" s="16" t="s">
        <v>359</v>
      </c>
      <c r="J99" s="17">
        <v>1801</v>
      </c>
      <c r="K99" s="18">
        <v>530813</v>
      </c>
      <c r="L99" s="19" t="s">
        <v>325</v>
      </c>
      <c r="M99" s="19" t="s">
        <v>326</v>
      </c>
      <c r="N99" s="19" t="s">
        <v>327</v>
      </c>
      <c r="O99" s="19" t="s">
        <v>327</v>
      </c>
      <c r="P99" s="20">
        <v>452900012</v>
      </c>
      <c r="Q99" s="18" t="s">
        <v>347</v>
      </c>
      <c r="R99" s="20" t="s">
        <v>224</v>
      </c>
      <c r="S99" s="18">
        <v>1</v>
      </c>
      <c r="T99" s="18" t="s">
        <v>2</v>
      </c>
      <c r="U99" s="18">
        <v>133.93</v>
      </c>
      <c r="V99" s="18" t="s">
        <v>331</v>
      </c>
      <c r="W99" s="18"/>
      <c r="X99" s="18"/>
      <c r="Y99" s="18" t="s">
        <v>362</v>
      </c>
      <c r="Z99" s="18" t="s">
        <v>333</v>
      </c>
      <c r="AA99" s="18" t="s">
        <v>363</v>
      </c>
      <c r="AB99" s="18" t="s">
        <v>333</v>
      </c>
      <c r="AC99" s="18"/>
      <c r="AD99" s="18"/>
      <c r="AE99" s="18" t="s">
        <v>335</v>
      </c>
      <c r="AF99" s="9" t="s">
        <v>336</v>
      </c>
      <c r="AG99" s="21">
        <v>133.93</v>
      </c>
      <c r="AH99" s="12" t="s">
        <v>426</v>
      </c>
    </row>
    <row r="100" spans="1:34" ht="56.25" x14ac:dyDescent="0.3">
      <c r="A100" s="15">
        <v>2019</v>
      </c>
      <c r="B100" s="15">
        <v>334</v>
      </c>
      <c r="C100" s="15">
        <v>9999</v>
      </c>
      <c r="D100" s="16" t="s">
        <v>327</v>
      </c>
      <c r="E100" s="15">
        <v>55</v>
      </c>
      <c r="F100" s="16" t="s">
        <v>358</v>
      </c>
      <c r="G100" s="22" t="s">
        <v>359</v>
      </c>
      <c r="H100" s="22" t="s">
        <v>367</v>
      </c>
      <c r="I100" s="22" t="s">
        <v>359</v>
      </c>
      <c r="J100" s="17">
        <v>1801</v>
      </c>
      <c r="K100" s="18">
        <v>530813</v>
      </c>
      <c r="L100" s="18" t="s">
        <v>325</v>
      </c>
      <c r="M100" s="18" t="s">
        <v>326</v>
      </c>
      <c r="N100" s="18" t="s">
        <v>327</v>
      </c>
      <c r="O100" s="18" t="s">
        <v>327</v>
      </c>
      <c r="P100" s="20">
        <v>442550014</v>
      </c>
      <c r="Q100" s="18" t="s">
        <v>347</v>
      </c>
      <c r="R100" s="20" t="s">
        <v>226</v>
      </c>
      <c r="S100" s="18">
        <v>1</v>
      </c>
      <c r="T100" s="18" t="s">
        <v>2</v>
      </c>
      <c r="U100" s="18">
        <v>280</v>
      </c>
      <c r="V100" s="18"/>
      <c r="W100" s="18" t="s">
        <v>331</v>
      </c>
      <c r="X100" s="18"/>
      <c r="Y100" s="18" t="s">
        <v>362</v>
      </c>
      <c r="Z100" s="18" t="s">
        <v>333</v>
      </c>
      <c r="AA100" s="18" t="s">
        <v>363</v>
      </c>
      <c r="AB100" s="18" t="s">
        <v>333</v>
      </c>
      <c r="AC100" s="18"/>
      <c r="AD100" s="18"/>
      <c r="AE100" s="18" t="s">
        <v>335</v>
      </c>
      <c r="AF100" s="9" t="s">
        <v>336</v>
      </c>
      <c r="AG100" s="21">
        <v>280</v>
      </c>
      <c r="AH100" s="12" t="s">
        <v>427</v>
      </c>
    </row>
    <row r="101" spans="1:34" ht="56.25" x14ac:dyDescent="0.3">
      <c r="A101" s="15">
        <v>2019</v>
      </c>
      <c r="B101" s="15">
        <v>334</v>
      </c>
      <c r="C101" s="15">
        <v>9999</v>
      </c>
      <c r="D101" s="16" t="s">
        <v>327</v>
      </c>
      <c r="E101" s="15">
        <v>55</v>
      </c>
      <c r="F101" s="22" t="s">
        <v>358</v>
      </c>
      <c r="G101" s="16" t="s">
        <v>359</v>
      </c>
      <c r="H101" s="16" t="s">
        <v>367</v>
      </c>
      <c r="I101" s="16" t="s">
        <v>359</v>
      </c>
      <c r="J101" s="17">
        <v>1801</v>
      </c>
      <c r="K101" s="18">
        <v>530813</v>
      </c>
      <c r="L101" s="19" t="s">
        <v>325</v>
      </c>
      <c r="M101" s="19" t="s">
        <v>326</v>
      </c>
      <c r="N101" s="19" t="s">
        <v>327</v>
      </c>
      <c r="O101" s="19" t="s">
        <v>327</v>
      </c>
      <c r="P101" s="20">
        <v>452900011</v>
      </c>
      <c r="Q101" s="18" t="s">
        <v>347</v>
      </c>
      <c r="R101" s="20" t="s">
        <v>228</v>
      </c>
      <c r="S101" s="18">
        <v>1</v>
      </c>
      <c r="T101" s="18" t="s">
        <v>2</v>
      </c>
      <c r="U101" s="18">
        <v>58.04</v>
      </c>
      <c r="V101" s="18" t="s">
        <v>331</v>
      </c>
      <c r="W101" s="18"/>
      <c r="X101" s="18"/>
      <c r="Y101" s="18" t="s">
        <v>362</v>
      </c>
      <c r="Z101" s="18" t="s">
        <v>333</v>
      </c>
      <c r="AA101" s="18" t="s">
        <v>363</v>
      </c>
      <c r="AB101" s="18" t="s">
        <v>333</v>
      </c>
      <c r="AC101" s="18"/>
      <c r="AD101" s="18"/>
      <c r="AE101" s="18" t="s">
        <v>335</v>
      </c>
      <c r="AF101" s="9" t="s">
        <v>336</v>
      </c>
      <c r="AG101" s="21">
        <v>58.04</v>
      </c>
      <c r="AH101" s="12" t="s">
        <v>426</v>
      </c>
    </row>
    <row r="102" spans="1:34" ht="56.25" x14ac:dyDescent="0.3">
      <c r="A102" s="15">
        <v>2019</v>
      </c>
      <c r="B102" s="15">
        <v>334</v>
      </c>
      <c r="C102" s="15">
        <v>9999</v>
      </c>
      <c r="D102" s="16" t="s">
        <v>327</v>
      </c>
      <c r="E102" s="15">
        <v>55</v>
      </c>
      <c r="F102" s="22" t="s">
        <v>358</v>
      </c>
      <c r="G102" s="16" t="s">
        <v>359</v>
      </c>
      <c r="H102" s="16" t="s">
        <v>367</v>
      </c>
      <c r="I102" s="16" t="s">
        <v>359</v>
      </c>
      <c r="J102" s="17">
        <v>1801</v>
      </c>
      <c r="K102" s="18">
        <v>530811</v>
      </c>
      <c r="L102" s="19" t="s">
        <v>325</v>
      </c>
      <c r="M102" s="19" t="s">
        <v>326</v>
      </c>
      <c r="N102" s="19" t="s">
        <v>327</v>
      </c>
      <c r="O102" s="19" t="s">
        <v>327</v>
      </c>
      <c r="P102" s="20">
        <v>369900444</v>
      </c>
      <c r="Q102" s="18" t="s">
        <v>347</v>
      </c>
      <c r="R102" s="20" t="s">
        <v>229</v>
      </c>
      <c r="S102" s="18">
        <v>1</v>
      </c>
      <c r="T102" s="18" t="s">
        <v>2</v>
      </c>
      <c r="U102" s="18">
        <v>106.09</v>
      </c>
      <c r="V102" s="18"/>
      <c r="W102" s="18" t="s">
        <v>331</v>
      </c>
      <c r="X102" s="18"/>
      <c r="Y102" s="18" t="s">
        <v>362</v>
      </c>
      <c r="Z102" s="18" t="s">
        <v>333</v>
      </c>
      <c r="AA102" s="18" t="s">
        <v>363</v>
      </c>
      <c r="AB102" s="18" t="s">
        <v>333</v>
      </c>
      <c r="AC102" s="18"/>
      <c r="AD102" s="18"/>
      <c r="AE102" s="18" t="s">
        <v>335</v>
      </c>
      <c r="AF102" s="9" t="s">
        <v>336</v>
      </c>
      <c r="AG102" s="21">
        <v>106.09</v>
      </c>
      <c r="AH102" s="12" t="s">
        <v>428</v>
      </c>
    </row>
    <row r="103" spans="1:34" ht="56.25" x14ac:dyDescent="0.3">
      <c r="A103" s="15">
        <v>2019</v>
      </c>
      <c r="B103" s="15">
        <v>334</v>
      </c>
      <c r="C103" s="15">
        <v>9999</v>
      </c>
      <c r="D103" s="16" t="s">
        <v>327</v>
      </c>
      <c r="E103" s="15">
        <v>55</v>
      </c>
      <c r="F103" s="16" t="s">
        <v>358</v>
      </c>
      <c r="G103" s="22" t="s">
        <v>359</v>
      </c>
      <c r="H103" s="22" t="s">
        <v>367</v>
      </c>
      <c r="I103" s="22" t="s">
        <v>359</v>
      </c>
      <c r="J103" s="17">
        <v>1801</v>
      </c>
      <c r="K103" s="18">
        <v>530810</v>
      </c>
      <c r="L103" s="18" t="s">
        <v>325</v>
      </c>
      <c r="M103" s="18" t="s">
        <v>326</v>
      </c>
      <c r="N103" s="18" t="s">
        <v>327</v>
      </c>
      <c r="O103" s="18" t="s">
        <v>327</v>
      </c>
      <c r="P103" s="20">
        <v>448170011</v>
      </c>
      <c r="Q103" s="18" t="s">
        <v>347</v>
      </c>
      <c r="R103" s="20" t="s">
        <v>232</v>
      </c>
      <c r="S103" s="18">
        <v>1</v>
      </c>
      <c r="T103" s="18" t="s">
        <v>2</v>
      </c>
      <c r="U103" s="18">
        <v>386.02</v>
      </c>
      <c r="V103" s="18"/>
      <c r="W103" s="18" t="s">
        <v>331</v>
      </c>
      <c r="X103" s="18"/>
      <c r="Y103" s="18" t="s">
        <v>362</v>
      </c>
      <c r="Z103" s="18" t="s">
        <v>333</v>
      </c>
      <c r="AA103" s="18" t="s">
        <v>363</v>
      </c>
      <c r="AB103" s="18" t="s">
        <v>333</v>
      </c>
      <c r="AC103" s="18"/>
      <c r="AD103" s="18"/>
      <c r="AE103" s="18" t="s">
        <v>335</v>
      </c>
      <c r="AF103" s="9" t="s">
        <v>336</v>
      </c>
      <c r="AG103" s="21">
        <v>386.02</v>
      </c>
      <c r="AH103" s="12" t="s">
        <v>429</v>
      </c>
    </row>
    <row r="104" spans="1:34" ht="75" x14ac:dyDescent="0.3">
      <c r="A104" s="15">
        <v>2019</v>
      </c>
      <c r="B104" s="15">
        <v>334</v>
      </c>
      <c r="C104" s="15" t="s">
        <v>366</v>
      </c>
      <c r="D104" s="16" t="s">
        <v>327</v>
      </c>
      <c r="E104" s="15">
        <v>55</v>
      </c>
      <c r="F104" s="22" t="s">
        <v>358</v>
      </c>
      <c r="G104" s="16" t="s">
        <v>359</v>
      </c>
      <c r="H104" s="16" t="s">
        <v>367</v>
      </c>
      <c r="I104" s="16" t="s">
        <v>359</v>
      </c>
      <c r="J104" s="15">
        <v>1801</v>
      </c>
      <c r="K104" s="22">
        <v>530805</v>
      </c>
      <c r="L104" s="16" t="s">
        <v>325</v>
      </c>
      <c r="M104" s="16" t="s">
        <v>326</v>
      </c>
      <c r="N104" s="16" t="s">
        <v>327</v>
      </c>
      <c r="O104" s="16" t="s">
        <v>327</v>
      </c>
      <c r="P104" s="23">
        <v>3533100115</v>
      </c>
      <c r="Q104" s="22" t="s">
        <v>347</v>
      </c>
      <c r="R104" s="20" t="s">
        <v>235</v>
      </c>
      <c r="S104" s="22">
        <v>1</v>
      </c>
      <c r="T104" s="22" t="s">
        <v>2</v>
      </c>
      <c r="U104" s="22">
        <v>1123.46</v>
      </c>
      <c r="V104" s="22" t="s">
        <v>331</v>
      </c>
      <c r="W104" s="22"/>
      <c r="X104" s="22"/>
      <c r="Y104" s="22" t="s">
        <v>362</v>
      </c>
      <c r="Z104" s="22" t="s">
        <v>354</v>
      </c>
      <c r="AA104" s="22" t="s">
        <v>408</v>
      </c>
      <c r="AB104" s="22" t="s">
        <v>333</v>
      </c>
      <c r="AC104" s="22"/>
      <c r="AD104" s="22"/>
      <c r="AE104" s="22" t="s">
        <v>335</v>
      </c>
      <c r="AF104" s="9" t="s">
        <v>336</v>
      </c>
      <c r="AG104" s="24">
        <v>1123.46</v>
      </c>
      <c r="AH104" s="12" t="s">
        <v>430</v>
      </c>
    </row>
    <row r="105" spans="1:34" ht="56.25" x14ac:dyDescent="0.3">
      <c r="A105" s="15">
        <v>2019</v>
      </c>
      <c r="B105" s="15">
        <v>334</v>
      </c>
      <c r="C105" s="15" t="s">
        <v>366</v>
      </c>
      <c r="D105" s="16" t="s">
        <v>327</v>
      </c>
      <c r="E105" s="15">
        <v>55</v>
      </c>
      <c r="F105" s="22" t="s">
        <v>358</v>
      </c>
      <c r="G105" s="16" t="s">
        <v>359</v>
      </c>
      <c r="H105" s="16" t="s">
        <v>367</v>
      </c>
      <c r="I105" s="16" t="s">
        <v>359</v>
      </c>
      <c r="J105" s="15">
        <v>1801</v>
      </c>
      <c r="K105" s="22">
        <v>530805</v>
      </c>
      <c r="L105" s="16" t="s">
        <v>325</v>
      </c>
      <c r="M105" s="16" t="s">
        <v>326</v>
      </c>
      <c r="N105" s="16" t="s">
        <v>327</v>
      </c>
      <c r="O105" s="16" t="s">
        <v>327</v>
      </c>
      <c r="P105" s="23">
        <v>321931017</v>
      </c>
      <c r="Q105" s="22" t="s">
        <v>347</v>
      </c>
      <c r="R105" s="20" t="s">
        <v>237</v>
      </c>
      <c r="S105" s="22">
        <v>1</v>
      </c>
      <c r="T105" s="22" t="s">
        <v>2</v>
      </c>
      <c r="U105" s="22">
        <v>190.46</v>
      </c>
      <c r="V105" s="22"/>
      <c r="W105" s="22" t="s">
        <v>331</v>
      </c>
      <c r="X105" s="22"/>
      <c r="Y105" s="22" t="s">
        <v>362</v>
      </c>
      <c r="Z105" s="22" t="s">
        <v>354</v>
      </c>
      <c r="AA105" s="22" t="s">
        <v>408</v>
      </c>
      <c r="AB105" s="22" t="s">
        <v>333</v>
      </c>
      <c r="AC105" s="22"/>
      <c r="AD105" s="22"/>
      <c r="AE105" s="22" t="s">
        <v>335</v>
      </c>
      <c r="AF105" s="9" t="s">
        <v>336</v>
      </c>
      <c r="AG105" s="24">
        <v>190.46</v>
      </c>
      <c r="AH105" s="12" t="s">
        <v>431</v>
      </c>
    </row>
    <row r="106" spans="1:34" ht="56.25" x14ac:dyDescent="0.3">
      <c r="A106" s="15">
        <v>2019</v>
      </c>
      <c r="B106" s="15">
        <v>334</v>
      </c>
      <c r="C106" s="15" t="s">
        <v>366</v>
      </c>
      <c r="D106" s="16" t="s">
        <v>327</v>
      </c>
      <c r="E106" s="15">
        <v>55</v>
      </c>
      <c r="F106" s="16" t="s">
        <v>358</v>
      </c>
      <c r="G106" s="16" t="s">
        <v>359</v>
      </c>
      <c r="H106" s="16" t="s">
        <v>367</v>
      </c>
      <c r="I106" s="16" t="s">
        <v>359</v>
      </c>
      <c r="J106" s="15">
        <v>1801</v>
      </c>
      <c r="K106" s="22">
        <v>530805</v>
      </c>
      <c r="L106" s="16" t="s">
        <v>325</v>
      </c>
      <c r="M106" s="16" t="s">
        <v>326</v>
      </c>
      <c r="N106" s="16" t="s">
        <v>327</v>
      </c>
      <c r="O106" s="16" t="s">
        <v>327</v>
      </c>
      <c r="P106" s="23">
        <v>4529000128</v>
      </c>
      <c r="Q106" s="22" t="s">
        <v>347</v>
      </c>
      <c r="R106" s="20" t="s">
        <v>239</v>
      </c>
      <c r="S106" s="22">
        <v>1</v>
      </c>
      <c r="T106" s="22" t="s">
        <v>2</v>
      </c>
      <c r="U106" s="22">
        <v>116.07</v>
      </c>
      <c r="V106" s="22" t="s">
        <v>331</v>
      </c>
      <c r="W106" s="22"/>
      <c r="X106" s="22"/>
      <c r="Y106" s="22" t="s">
        <v>362</v>
      </c>
      <c r="Z106" s="22" t="s">
        <v>333</v>
      </c>
      <c r="AA106" s="22" t="s">
        <v>363</v>
      </c>
      <c r="AB106" s="22" t="s">
        <v>333</v>
      </c>
      <c r="AC106" s="22"/>
      <c r="AD106" s="22"/>
      <c r="AE106" s="22" t="s">
        <v>335</v>
      </c>
      <c r="AF106" s="9" t="s">
        <v>336</v>
      </c>
      <c r="AG106" s="24">
        <v>116.07</v>
      </c>
      <c r="AH106" s="12" t="s">
        <v>432</v>
      </c>
    </row>
    <row r="107" spans="1:34" ht="56.25" x14ac:dyDescent="0.3">
      <c r="A107" s="15">
        <v>2019</v>
      </c>
      <c r="B107" s="15">
        <v>334</v>
      </c>
      <c r="C107" s="15">
        <v>9999</v>
      </c>
      <c r="D107" s="16" t="s">
        <v>327</v>
      </c>
      <c r="E107" s="15">
        <v>55</v>
      </c>
      <c r="F107" s="22" t="s">
        <v>358</v>
      </c>
      <c r="G107" s="16" t="s">
        <v>359</v>
      </c>
      <c r="H107" s="16" t="s">
        <v>367</v>
      </c>
      <c r="I107" s="16" t="s">
        <v>359</v>
      </c>
      <c r="J107" s="15">
        <v>1801</v>
      </c>
      <c r="K107" s="22">
        <v>530804</v>
      </c>
      <c r="L107" s="16" t="s">
        <v>325</v>
      </c>
      <c r="M107" s="16" t="s">
        <v>326</v>
      </c>
      <c r="N107" s="16" t="s">
        <v>327</v>
      </c>
      <c r="O107" s="16" t="s">
        <v>327</v>
      </c>
      <c r="P107" s="23">
        <v>321530321</v>
      </c>
      <c r="Q107" s="22" t="s">
        <v>347</v>
      </c>
      <c r="R107" s="20" t="s">
        <v>241</v>
      </c>
      <c r="S107" s="22">
        <v>1</v>
      </c>
      <c r="T107" s="22" t="s">
        <v>2</v>
      </c>
      <c r="U107" s="22">
        <v>742.78</v>
      </c>
      <c r="V107" s="22" t="s">
        <v>331</v>
      </c>
      <c r="W107" s="22"/>
      <c r="X107" s="22"/>
      <c r="Y107" s="22" t="s">
        <v>362</v>
      </c>
      <c r="Z107" s="22" t="s">
        <v>354</v>
      </c>
      <c r="AA107" s="22" t="s">
        <v>408</v>
      </c>
      <c r="AB107" s="22" t="s">
        <v>333</v>
      </c>
      <c r="AC107" s="22"/>
      <c r="AD107" s="22"/>
      <c r="AE107" s="22" t="s">
        <v>335</v>
      </c>
      <c r="AF107" s="9" t="s">
        <v>336</v>
      </c>
      <c r="AG107" s="24">
        <v>742.78</v>
      </c>
      <c r="AH107" s="12" t="s">
        <v>433</v>
      </c>
    </row>
    <row r="108" spans="1:34" ht="56.25" x14ac:dyDescent="0.3">
      <c r="A108" s="15">
        <v>2019</v>
      </c>
      <c r="B108" s="15">
        <v>334</v>
      </c>
      <c r="C108" s="15">
        <v>9999</v>
      </c>
      <c r="D108" s="16" t="s">
        <v>327</v>
      </c>
      <c r="E108" s="15">
        <v>55</v>
      </c>
      <c r="F108" s="22" t="s">
        <v>358</v>
      </c>
      <c r="G108" s="16" t="s">
        <v>359</v>
      </c>
      <c r="H108" s="16" t="s">
        <v>367</v>
      </c>
      <c r="I108" s="16" t="s">
        <v>359</v>
      </c>
      <c r="J108" s="15">
        <v>1801</v>
      </c>
      <c r="K108" s="22">
        <v>530804</v>
      </c>
      <c r="L108" s="16" t="s">
        <v>325</v>
      </c>
      <c r="M108" s="16" t="s">
        <v>326</v>
      </c>
      <c r="N108" s="16" t="s">
        <v>327</v>
      </c>
      <c r="O108" s="16" t="s">
        <v>327</v>
      </c>
      <c r="P108" s="23">
        <v>3891100173</v>
      </c>
      <c r="Q108" s="22" t="s">
        <v>347</v>
      </c>
      <c r="R108" s="20" t="s">
        <v>243</v>
      </c>
      <c r="S108" s="22">
        <v>1</v>
      </c>
      <c r="T108" s="22" t="s">
        <v>2</v>
      </c>
      <c r="U108" s="22">
        <v>207.08</v>
      </c>
      <c r="V108" s="22"/>
      <c r="W108" s="22" t="s">
        <v>331</v>
      </c>
      <c r="X108" s="22"/>
      <c r="Y108" s="22" t="s">
        <v>362</v>
      </c>
      <c r="Z108" s="22" t="s">
        <v>354</v>
      </c>
      <c r="AA108" s="22" t="s">
        <v>408</v>
      </c>
      <c r="AB108" s="22" t="s">
        <v>333</v>
      </c>
      <c r="AC108" s="22"/>
      <c r="AD108" s="22"/>
      <c r="AE108" s="22" t="s">
        <v>335</v>
      </c>
      <c r="AF108" s="9" t="s">
        <v>336</v>
      </c>
      <c r="AG108" s="24">
        <v>207.08</v>
      </c>
      <c r="AH108" s="12" t="s">
        <v>434</v>
      </c>
    </row>
    <row r="109" spans="1:34" ht="56.25" x14ac:dyDescent="0.3">
      <c r="A109" s="15">
        <v>2019</v>
      </c>
      <c r="B109" s="15">
        <v>334</v>
      </c>
      <c r="C109" s="15" t="s">
        <v>366</v>
      </c>
      <c r="D109" s="16" t="s">
        <v>327</v>
      </c>
      <c r="E109" s="15">
        <v>55</v>
      </c>
      <c r="F109" s="22" t="s">
        <v>358</v>
      </c>
      <c r="G109" s="22" t="s">
        <v>359</v>
      </c>
      <c r="H109" s="16" t="s">
        <v>367</v>
      </c>
      <c r="I109" s="22" t="s">
        <v>359</v>
      </c>
      <c r="J109" s="15">
        <v>1801</v>
      </c>
      <c r="K109" s="22">
        <v>530804</v>
      </c>
      <c r="L109" s="22" t="s">
        <v>325</v>
      </c>
      <c r="M109" s="22" t="s">
        <v>326</v>
      </c>
      <c r="N109" s="22" t="s">
        <v>327</v>
      </c>
      <c r="O109" s="22" t="s">
        <v>327</v>
      </c>
      <c r="P109" s="23">
        <v>38912013307</v>
      </c>
      <c r="Q109" s="22" t="s">
        <v>347</v>
      </c>
      <c r="R109" s="20" t="s">
        <v>245</v>
      </c>
      <c r="S109" s="22">
        <v>1</v>
      </c>
      <c r="T109" s="22" t="s">
        <v>2</v>
      </c>
      <c r="U109" s="22">
        <v>2917.99</v>
      </c>
      <c r="V109" s="22" t="s">
        <v>331</v>
      </c>
      <c r="W109" s="22"/>
      <c r="X109" s="22"/>
      <c r="Y109" s="22" t="s">
        <v>362</v>
      </c>
      <c r="Z109" s="22" t="s">
        <v>333</v>
      </c>
      <c r="AA109" s="22" t="s">
        <v>363</v>
      </c>
      <c r="AB109" s="22" t="s">
        <v>333</v>
      </c>
      <c r="AC109" s="22"/>
      <c r="AD109" s="22"/>
      <c r="AE109" s="22" t="s">
        <v>335</v>
      </c>
      <c r="AF109" s="9" t="s">
        <v>336</v>
      </c>
      <c r="AG109" s="24">
        <v>2917.99</v>
      </c>
      <c r="AH109" s="12" t="s">
        <v>350</v>
      </c>
    </row>
    <row r="110" spans="1:34" ht="112.5" x14ac:dyDescent="0.3">
      <c r="A110" s="15">
        <v>2019</v>
      </c>
      <c r="B110" s="15">
        <v>334</v>
      </c>
      <c r="C110" s="15">
        <v>9999</v>
      </c>
      <c r="D110" s="16" t="s">
        <v>327</v>
      </c>
      <c r="E110" s="15">
        <v>55</v>
      </c>
      <c r="F110" s="16" t="s">
        <v>358</v>
      </c>
      <c r="G110" s="16" t="s">
        <v>359</v>
      </c>
      <c r="H110" s="22" t="s">
        <v>367</v>
      </c>
      <c r="I110" s="16" t="s">
        <v>359</v>
      </c>
      <c r="J110" s="15">
        <v>1801</v>
      </c>
      <c r="K110" s="22">
        <v>530803</v>
      </c>
      <c r="L110" s="16" t="s">
        <v>325</v>
      </c>
      <c r="M110" s="16" t="s">
        <v>326</v>
      </c>
      <c r="N110" s="16" t="s">
        <v>327</v>
      </c>
      <c r="O110" s="16" t="s">
        <v>327</v>
      </c>
      <c r="P110" s="23">
        <v>622910013</v>
      </c>
      <c r="Q110" s="22" t="s">
        <v>360</v>
      </c>
      <c r="R110" s="20" t="s">
        <v>246</v>
      </c>
      <c r="S110" s="22">
        <v>1</v>
      </c>
      <c r="T110" s="22" t="s">
        <v>2</v>
      </c>
      <c r="U110" s="22">
        <v>2678.57</v>
      </c>
      <c r="V110" s="22"/>
      <c r="W110" s="22"/>
      <c r="X110" s="22" t="s">
        <v>331</v>
      </c>
      <c r="Y110" s="22" t="s">
        <v>362</v>
      </c>
      <c r="Z110" s="22" t="s">
        <v>333</v>
      </c>
      <c r="AA110" s="22" t="s">
        <v>363</v>
      </c>
      <c r="AB110" s="22" t="s">
        <v>333</v>
      </c>
      <c r="AC110" s="22"/>
      <c r="AD110" s="22"/>
      <c r="AE110" s="22" t="s">
        <v>335</v>
      </c>
      <c r="AF110" s="9" t="s">
        <v>336</v>
      </c>
      <c r="AG110" s="24">
        <v>2678.57</v>
      </c>
      <c r="AH110" s="12" t="s">
        <v>475</v>
      </c>
    </row>
    <row r="111" spans="1:34" ht="112.5" x14ac:dyDescent="0.3">
      <c r="A111" s="15">
        <v>2019</v>
      </c>
      <c r="B111" s="15">
        <v>334</v>
      </c>
      <c r="C111" s="15">
        <v>9999</v>
      </c>
      <c r="D111" s="16" t="s">
        <v>327</v>
      </c>
      <c r="E111" s="15">
        <v>55</v>
      </c>
      <c r="F111" s="16" t="s">
        <v>358</v>
      </c>
      <c r="G111" s="16" t="s">
        <v>359</v>
      </c>
      <c r="H111" s="22" t="s">
        <v>367</v>
      </c>
      <c r="I111" s="16" t="s">
        <v>359</v>
      </c>
      <c r="J111" s="15">
        <v>1801</v>
      </c>
      <c r="K111" s="22">
        <v>530803</v>
      </c>
      <c r="L111" s="16" t="s">
        <v>325</v>
      </c>
      <c r="M111" s="16" t="s">
        <v>326</v>
      </c>
      <c r="N111" s="16" t="s">
        <v>327</v>
      </c>
      <c r="O111" s="16" t="s">
        <v>327</v>
      </c>
      <c r="P111" s="23">
        <v>622910013</v>
      </c>
      <c r="Q111" s="22" t="s">
        <v>360</v>
      </c>
      <c r="R111" s="20" t="s">
        <v>246</v>
      </c>
      <c r="S111" s="22">
        <v>1</v>
      </c>
      <c r="T111" s="22" t="s">
        <v>2</v>
      </c>
      <c r="U111" s="22">
        <v>2678.57</v>
      </c>
      <c r="V111" s="22" t="s">
        <v>331</v>
      </c>
      <c r="W111" s="22"/>
      <c r="X111" s="22"/>
      <c r="Y111" s="22" t="s">
        <v>362</v>
      </c>
      <c r="Z111" s="22" t="s">
        <v>333</v>
      </c>
      <c r="AA111" s="22" t="s">
        <v>363</v>
      </c>
      <c r="AB111" s="22" t="s">
        <v>333</v>
      </c>
      <c r="AC111" s="22"/>
      <c r="AD111" s="22"/>
      <c r="AE111" s="22" t="s">
        <v>335</v>
      </c>
      <c r="AF111" s="9" t="s">
        <v>336</v>
      </c>
      <c r="AG111" s="24">
        <v>2678.57</v>
      </c>
      <c r="AH111" s="12" t="s">
        <v>435</v>
      </c>
    </row>
    <row r="112" spans="1:34" ht="56.25" x14ac:dyDescent="0.3">
      <c r="A112" s="15">
        <v>2019</v>
      </c>
      <c r="B112" s="15">
        <v>334</v>
      </c>
      <c r="C112" s="15">
        <v>9999</v>
      </c>
      <c r="D112" s="16" t="s">
        <v>327</v>
      </c>
      <c r="E112" s="15">
        <v>55</v>
      </c>
      <c r="F112" s="16" t="s">
        <v>358</v>
      </c>
      <c r="G112" s="22" t="s">
        <v>359</v>
      </c>
      <c r="H112" s="16" t="s">
        <v>367</v>
      </c>
      <c r="I112" s="22" t="s">
        <v>359</v>
      </c>
      <c r="J112" s="15">
        <v>1801</v>
      </c>
      <c r="K112" s="22">
        <v>530802</v>
      </c>
      <c r="L112" s="22" t="s">
        <v>325</v>
      </c>
      <c r="M112" s="22" t="s">
        <v>326</v>
      </c>
      <c r="N112" s="22" t="s">
        <v>327</v>
      </c>
      <c r="O112" s="22" t="s">
        <v>327</v>
      </c>
      <c r="P112" s="23">
        <v>293100021</v>
      </c>
      <c r="Q112" s="22" t="s">
        <v>347</v>
      </c>
      <c r="R112" s="20" t="s">
        <v>436</v>
      </c>
      <c r="S112" s="22">
        <v>1</v>
      </c>
      <c r="T112" s="22" t="s">
        <v>2</v>
      </c>
      <c r="U112" s="22">
        <v>3073.01</v>
      </c>
      <c r="V112" s="22"/>
      <c r="W112" s="22" t="s">
        <v>331</v>
      </c>
      <c r="X112" s="22"/>
      <c r="Y112" s="22" t="s">
        <v>362</v>
      </c>
      <c r="Z112" s="22" t="s">
        <v>333</v>
      </c>
      <c r="AA112" s="22" t="s">
        <v>363</v>
      </c>
      <c r="AB112" s="22" t="s">
        <v>333</v>
      </c>
      <c r="AC112" s="22"/>
      <c r="AD112" s="22"/>
      <c r="AE112" s="22" t="s">
        <v>335</v>
      </c>
      <c r="AF112" s="9" t="s">
        <v>336</v>
      </c>
      <c r="AG112" s="24">
        <v>3073.01</v>
      </c>
      <c r="AH112" s="12" t="s">
        <v>437</v>
      </c>
    </row>
    <row r="113" spans="1:36" ht="75" x14ac:dyDescent="0.3">
      <c r="A113" s="15">
        <v>2019</v>
      </c>
      <c r="B113" s="15">
        <v>334</v>
      </c>
      <c r="C113" s="15">
        <v>9999</v>
      </c>
      <c r="D113" s="16" t="s">
        <v>327</v>
      </c>
      <c r="E113" s="15">
        <v>55</v>
      </c>
      <c r="F113" s="22" t="s">
        <v>358</v>
      </c>
      <c r="G113" s="16" t="s">
        <v>359</v>
      </c>
      <c r="H113" s="22" t="s">
        <v>367</v>
      </c>
      <c r="I113" s="16" t="s">
        <v>359</v>
      </c>
      <c r="J113" s="15">
        <v>1801</v>
      </c>
      <c r="K113" s="22">
        <v>530704</v>
      </c>
      <c r="L113" s="16" t="s">
        <v>325</v>
      </c>
      <c r="M113" s="16" t="s">
        <v>326</v>
      </c>
      <c r="N113" s="16" t="s">
        <v>327</v>
      </c>
      <c r="O113" s="16" t="s">
        <v>327</v>
      </c>
      <c r="P113" s="23">
        <v>871300011</v>
      </c>
      <c r="Q113" s="22" t="s">
        <v>360</v>
      </c>
      <c r="R113" s="20" t="s">
        <v>251</v>
      </c>
      <c r="S113" s="22">
        <v>1</v>
      </c>
      <c r="T113" s="22" t="s">
        <v>2</v>
      </c>
      <c r="U113" s="22">
        <v>297.47000000000003</v>
      </c>
      <c r="V113" s="22"/>
      <c r="W113" s="22" t="s">
        <v>331</v>
      </c>
      <c r="X113" s="22"/>
      <c r="Y113" s="22" t="s">
        <v>362</v>
      </c>
      <c r="Z113" s="22" t="s">
        <v>333</v>
      </c>
      <c r="AA113" s="22" t="s">
        <v>363</v>
      </c>
      <c r="AB113" s="22" t="s">
        <v>333</v>
      </c>
      <c r="AC113" s="22"/>
      <c r="AD113" s="22"/>
      <c r="AE113" s="22" t="s">
        <v>335</v>
      </c>
      <c r="AF113" s="9" t="s">
        <v>336</v>
      </c>
      <c r="AG113" s="24">
        <v>297.47000000000003</v>
      </c>
      <c r="AH113" s="12" t="s">
        <v>424</v>
      </c>
    </row>
    <row r="114" spans="1:36" ht="56.25" x14ac:dyDescent="0.3">
      <c r="A114" s="15">
        <v>2019</v>
      </c>
      <c r="B114" s="15">
        <v>334</v>
      </c>
      <c r="C114" s="15" t="s">
        <v>366</v>
      </c>
      <c r="D114" s="16" t="s">
        <v>327</v>
      </c>
      <c r="E114" s="15">
        <v>55</v>
      </c>
      <c r="F114" s="16" t="s">
        <v>358</v>
      </c>
      <c r="G114" s="16" t="s">
        <v>359</v>
      </c>
      <c r="H114" s="22" t="s">
        <v>367</v>
      </c>
      <c r="I114" s="16" t="s">
        <v>359</v>
      </c>
      <c r="J114" s="15">
        <v>1801</v>
      </c>
      <c r="K114" s="22">
        <v>530704</v>
      </c>
      <c r="L114" s="16" t="s">
        <v>325</v>
      </c>
      <c r="M114" s="16" t="s">
        <v>326</v>
      </c>
      <c r="N114" s="16" t="s">
        <v>327</v>
      </c>
      <c r="O114" s="16" t="s">
        <v>327</v>
      </c>
      <c r="P114" s="23">
        <v>871300011</v>
      </c>
      <c r="Q114" s="22" t="s">
        <v>360</v>
      </c>
      <c r="R114" s="20" t="s">
        <v>252</v>
      </c>
      <c r="S114" s="22">
        <v>1</v>
      </c>
      <c r="T114" s="22" t="s">
        <v>2</v>
      </c>
      <c r="U114" s="22">
        <v>89.28</v>
      </c>
      <c r="V114" s="22"/>
      <c r="W114" s="22" t="s">
        <v>331</v>
      </c>
      <c r="X114" s="22"/>
      <c r="Y114" s="22" t="s">
        <v>362</v>
      </c>
      <c r="Z114" s="22" t="s">
        <v>333</v>
      </c>
      <c r="AA114" s="22" t="s">
        <v>363</v>
      </c>
      <c r="AB114" s="22" t="s">
        <v>333</v>
      </c>
      <c r="AC114" s="22"/>
      <c r="AD114" s="22"/>
      <c r="AE114" s="22" t="s">
        <v>335</v>
      </c>
      <c r="AF114" s="9" t="s">
        <v>336</v>
      </c>
      <c r="AG114" s="24">
        <v>89.28</v>
      </c>
      <c r="AH114" s="12" t="s">
        <v>438</v>
      </c>
    </row>
    <row r="115" spans="1:36" ht="187.5" x14ac:dyDescent="0.3">
      <c r="A115" s="15">
        <v>2019</v>
      </c>
      <c r="B115" s="15">
        <v>334</v>
      </c>
      <c r="C115" s="15">
        <v>9999</v>
      </c>
      <c r="D115" s="16" t="s">
        <v>327</v>
      </c>
      <c r="E115" s="15">
        <v>55</v>
      </c>
      <c r="F115" s="22" t="s">
        <v>358</v>
      </c>
      <c r="G115" s="22" t="s">
        <v>359</v>
      </c>
      <c r="H115" s="16" t="s">
        <v>367</v>
      </c>
      <c r="I115" s="22" t="s">
        <v>359</v>
      </c>
      <c r="J115" s="15">
        <v>1801</v>
      </c>
      <c r="K115" s="22">
        <v>530502</v>
      </c>
      <c r="L115" s="22" t="s">
        <v>325</v>
      </c>
      <c r="M115" s="22" t="s">
        <v>326</v>
      </c>
      <c r="N115" s="22" t="s">
        <v>327</v>
      </c>
      <c r="O115" s="22" t="s">
        <v>327</v>
      </c>
      <c r="P115" s="23">
        <v>721120011</v>
      </c>
      <c r="Q115" s="22" t="s">
        <v>360</v>
      </c>
      <c r="R115" s="20" t="s">
        <v>255</v>
      </c>
      <c r="S115" s="22">
        <v>1</v>
      </c>
      <c r="T115" s="22" t="s">
        <v>2</v>
      </c>
      <c r="U115" s="22">
        <v>15552</v>
      </c>
      <c r="V115" s="22" t="s">
        <v>331</v>
      </c>
      <c r="W115" s="22"/>
      <c r="X115" s="22"/>
      <c r="Y115" s="22" t="s">
        <v>421</v>
      </c>
      <c r="Z115" s="22" t="s">
        <v>333</v>
      </c>
      <c r="AA115" s="22" t="s">
        <v>439</v>
      </c>
      <c r="AB115" s="22" t="s">
        <v>333</v>
      </c>
      <c r="AC115" s="22"/>
      <c r="AD115" s="22"/>
      <c r="AE115" s="22" t="s">
        <v>335</v>
      </c>
      <c r="AF115" s="9" t="s">
        <v>336</v>
      </c>
      <c r="AG115" s="24">
        <v>15552</v>
      </c>
      <c r="AH115" s="12" t="s">
        <v>440</v>
      </c>
    </row>
    <row r="116" spans="1:36" ht="187.5" x14ac:dyDescent="0.3">
      <c r="A116" s="15">
        <v>2019</v>
      </c>
      <c r="B116" s="15">
        <v>334</v>
      </c>
      <c r="C116" s="15">
        <v>9999</v>
      </c>
      <c r="D116" s="16" t="s">
        <v>327</v>
      </c>
      <c r="E116" s="15">
        <v>55</v>
      </c>
      <c r="F116" s="16" t="s">
        <v>358</v>
      </c>
      <c r="G116" s="16" t="s">
        <v>359</v>
      </c>
      <c r="H116" s="22" t="s">
        <v>367</v>
      </c>
      <c r="I116" s="16" t="s">
        <v>359</v>
      </c>
      <c r="J116" s="15">
        <v>1801</v>
      </c>
      <c r="K116" s="22">
        <v>530405</v>
      </c>
      <c r="L116" s="16" t="s">
        <v>325</v>
      </c>
      <c r="M116" s="16" t="s">
        <v>326</v>
      </c>
      <c r="N116" s="16" t="s">
        <v>327</v>
      </c>
      <c r="O116" s="16" t="s">
        <v>327</v>
      </c>
      <c r="P116" s="23">
        <v>871410011</v>
      </c>
      <c r="Q116" s="22" t="s">
        <v>360</v>
      </c>
      <c r="R116" s="20" t="s">
        <v>257</v>
      </c>
      <c r="S116" s="22">
        <v>1</v>
      </c>
      <c r="T116" s="22" t="s">
        <v>2</v>
      </c>
      <c r="U116" s="22">
        <v>2487.0300000000002</v>
      </c>
      <c r="V116" s="22" t="s">
        <v>331</v>
      </c>
      <c r="W116" s="22"/>
      <c r="X116" s="22"/>
      <c r="Y116" s="22" t="s">
        <v>362</v>
      </c>
      <c r="Z116" s="22" t="s">
        <v>333</v>
      </c>
      <c r="AA116" s="22" t="s">
        <v>363</v>
      </c>
      <c r="AB116" s="22" t="s">
        <v>333</v>
      </c>
      <c r="AC116" s="22"/>
      <c r="AD116" s="22"/>
      <c r="AE116" s="22" t="s">
        <v>335</v>
      </c>
      <c r="AF116" s="9" t="s">
        <v>336</v>
      </c>
      <c r="AG116" s="24">
        <v>2487.0300000000002</v>
      </c>
      <c r="AH116" s="12" t="s">
        <v>423</v>
      </c>
    </row>
    <row r="117" spans="1:36" ht="187.5" x14ac:dyDescent="0.3">
      <c r="A117" s="15">
        <v>2019</v>
      </c>
      <c r="B117" s="15">
        <v>334</v>
      </c>
      <c r="C117" s="15">
        <v>9999</v>
      </c>
      <c r="D117" s="16" t="s">
        <v>327</v>
      </c>
      <c r="E117" s="15">
        <v>55</v>
      </c>
      <c r="F117" s="22" t="s">
        <v>358</v>
      </c>
      <c r="G117" s="22" t="s">
        <v>359</v>
      </c>
      <c r="H117" s="22" t="s">
        <v>367</v>
      </c>
      <c r="I117" s="22" t="s">
        <v>359</v>
      </c>
      <c r="J117" s="15">
        <v>1801</v>
      </c>
      <c r="K117" s="22">
        <v>530405</v>
      </c>
      <c r="L117" s="22" t="s">
        <v>325</v>
      </c>
      <c r="M117" s="22" t="s">
        <v>326</v>
      </c>
      <c r="N117" s="22" t="s">
        <v>327</v>
      </c>
      <c r="O117" s="22" t="s">
        <v>327</v>
      </c>
      <c r="P117" s="23">
        <v>871410011</v>
      </c>
      <c r="Q117" s="22" t="s">
        <v>360</v>
      </c>
      <c r="R117" s="20" t="s">
        <v>258</v>
      </c>
      <c r="S117" s="22">
        <v>1</v>
      </c>
      <c r="T117" s="22" t="s">
        <v>2</v>
      </c>
      <c r="U117" s="22">
        <v>446.43</v>
      </c>
      <c r="V117" s="22" t="s">
        <v>331</v>
      </c>
      <c r="W117" s="22"/>
      <c r="X117" s="22"/>
      <c r="Y117" s="22" t="s">
        <v>362</v>
      </c>
      <c r="Z117" s="22" t="s">
        <v>333</v>
      </c>
      <c r="AA117" s="22" t="s">
        <v>363</v>
      </c>
      <c r="AB117" s="22" t="s">
        <v>333</v>
      </c>
      <c r="AC117" s="22"/>
      <c r="AD117" s="22"/>
      <c r="AE117" s="22" t="s">
        <v>335</v>
      </c>
      <c r="AF117" s="9" t="s">
        <v>336</v>
      </c>
      <c r="AG117" s="24">
        <v>446.43</v>
      </c>
      <c r="AH117" s="12" t="s">
        <v>346</v>
      </c>
    </row>
    <row r="118" spans="1:36" ht="112.5" x14ac:dyDescent="0.3">
      <c r="A118" s="15">
        <v>2019</v>
      </c>
      <c r="B118" s="15">
        <v>334</v>
      </c>
      <c r="C118" s="15">
        <v>9999</v>
      </c>
      <c r="D118" s="16" t="s">
        <v>327</v>
      </c>
      <c r="E118" s="15">
        <v>55</v>
      </c>
      <c r="F118" s="16" t="s">
        <v>358</v>
      </c>
      <c r="G118" s="16" t="s">
        <v>359</v>
      </c>
      <c r="H118" s="16" t="s">
        <v>367</v>
      </c>
      <c r="I118" s="16" t="s">
        <v>359</v>
      </c>
      <c r="J118" s="15">
        <v>1801</v>
      </c>
      <c r="K118" s="22">
        <v>530404</v>
      </c>
      <c r="L118" s="16" t="s">
        <v>325</v>
      </c>
      <c r="M118" s="16" t="s">
        <v>326</v>
      </c>
      <c r="N118" s="16" t="s">
        <v>327</v>
      </c>
      <c r="O118" s="16" t="s">
        <v>327</v>
      </c>
      <c r="P118" s="23">
        <v>871590111</v>
      </c>
      <c r="Q118" s="22" t="s">
        <v>360</v>
      </c>
      <c r="R118" s="20" t="s">
        <v>259</v>
      </c>
      <c r="S118" s="22">
        <v>1</v>
      </c>
      <c r="T118" s="22" t="s">
        <v>2</v>
      </c>
      <c r="U118" s="22">
        <v>205</v>
      </c>
      <c r="V118" s="22"/>
      <c r="W118" s="22" t="s">
        <v>331</v>
      </c>
      <c r="X118" s="22"/>
      <c r="Y118" s="22" t="s">
        <v>362</v>
      </c>
      <c r="Z118" s="22" t="s">
        <v>333</v>
      </c>
      <c r="AA118" s="22" t="s">
        <v>363</v>
      </c>
      <c r="AB118" s="22" t="s">
        <v>333</v>
      </c>
      <c r="AC118" s="22"/>
      <c r="AD118" s="22"/>
      <c r="AE118" s="22" t="s">
        <v>335</v>
      </c>
      <c r="AF118" s="9" t="s">
        <v>336</v>
      </c>
      <c r="AG118" s="24">
        <v>205</v>
      </c>
      <c r="AH118" s="12" t="s">
        <v>441</v>
      </c>
    </row>
    <row r="119" spans="1:36" ht="56.25" x14ac:dyDescent="0.3">
      <c r="A119" s="15">
        <v>2019</v>
      </c>
      <c r="B119" s="15">
        <v>334</v>
      </c>
      <c r="C119" s="15">
        <v>9999</v>
      </c>
      <c r="D119" s="16" t="s">
        <v>327</v>
      </c>
      <c r="E119" s="15">
        <v>55</v>
      </c>
      <c r="F119" s="22" t="s">
        <v>358</v>
      </c>
      <c r="G119" s="16" t="s">
        <v>359</v>
      </c>
      <c r="H119" s="16" t="s">
        <v>367</v>
      </c>
      <c r="I119" s="16" t="s">
        <v>359</v>
      </c>
      <c r="J119" s="15">
        <v>1801</v>
      </c>
      <c r="K119" s="22">
        <v>530404</v>
      </c>
      <c r="L119" s="16" t="s">
        <v>325</v>
      </c>
      <c r="M119" s="16" t="s">
        <v>326</v>
      </c>
      <c r="N119" s="16" t="s">
        <v>327</v>
      </c>
      <c r="O119" s="16" t="s">
        <v>327</v>
      </c>
      <c r="P119" s="23">
        <v>871300011</v>
      </c>
      <c r="Q119" s="22" t="s">
        <v>360</v>
      </c>
      <c r="R119" s="20" t="s">
        <v>261</v>
      </c>
      <c r="S119" s="22">
        <v>1</v>
      </c>
      <c r="T119" s="22" t="s">
        <v>2</v>
      </c>
      <c r="U119" s="22">
        <v>42.32</v>
      </c>
      <c r="V119" s="22"/>
      <c r="W119" s="22" t="s">
        <v>331</v>
      </c>
      <c r="X119" s="22"/>
      <c r="Y119" s="22" t="s">
        <v>362</v>
      </c>
      <c r="Z119" s="22" t="s">
        <v>333</v>
      </c>
      <c r="AA119" s="22" t="s">
        <v>363</v>
      </c>
      <c r="AB119" s="22" t="s">
        <v>333</v>
      </c>
      <c r="AC119" s="22"/>
      <c r="AD119" s="22"/>
      <c r="AE119" s="22" t="s">
        <v>335</v>
      </c>
      <c r="AF119" s="9" t="s">
        <v>336</v>
      </c>
      <c r="AG119" s="24">
        <v>42.32</v>
      </c>
      <c r="AH119" s="12" t="s">
        <v>425</v>
      </c>
    </row>
    <row r="120" spans="1:36" ht="56.25" x14ac:dyDescent="0.3">
      <c r="A120" s="15">
        <v>2019</v>
      </c>
      <c r="B120" s="15">
        <v>334</v>
      </c>
      <c r="C120" s="15">
        <v>9999</v>
      </c>
      <c r="D120" s="16" t="s">
        <v>327</v>
      </c>
      <c r="E120" s="15">
        <v>55</v>
      </c>
      <c r="F120" s="16" t="s">
        <v>358</v>
      </c>
      <c r="G120" s="22" t="s">
        <v>359</v>
      </c>
      <c r="H120" s="22" t="s">
        <v>367</v>
      </c>
      <c r="I120" s="22" t="s">
        <v>359</v>
      </c>
      <c r="J120" s="15">
        <v>1801</v>
      </c>
      <c r="K120" s="22">
        <v>530404</v>
      </c>
      <c r="L120" s="22" t="s">
        <v>325</v>
      </c>
      <c r="M120" s="22" t="s">
        <v>326</v>
      </c>
      <c r="N120" s="22" t="s">
        <v>327</v>
      </c>
      <c r="O120" s="22" t="s">
        <v>327</v>
      </c>
      <c r="P120" s="23">
        <v>871540112</v>
      </c>
      <c r="Q120" s="22" t="s">
        <v>360</v>
      </c>
      <c r="R120" s="20" t="s">
        <v>262</v>
      </c>
      <c r="S120" s="22">
        <v>1</v>
      </c>
      <c r="T120" s="22" t="s">
        <v>2</v>
      </c>
      <c r="U120" s="22">
        <v>2326.21</v>
      </c>
      <c r="V120" s="22"/>
      <c r="W120" s="22" t="s">
        <v>331</v>
      </c>
      <c r="X120" s="22"/>
      <c r="Y120" s="22" t="s">
        <v>362</v>
      </c>
      <c r="Z120" s="22" t="s">
        <v>333</v>
      </c>
      <c r="AA120" s="22" t="s">
        <v>363</v>
      </c>
      <c r="AB120" s="22" t="s">
        <v>333</v>
      </c>
      <c r="AC120" s="22"/>
      <c r="AD120" s="22"/>
      <c r="AE120" s="22" t="s">
        <v>335</v>
      </c>
      <c r="AF120" s="9" t="s">
        <v>336</v>
      </c>
      <c r="AG120" s="24">
        <v>2326.21</v>
      </c>
      <c r="AH120" s="12" t="s">
        <v>341</v>
      </c>
    </row>
    <row r="121" spans="1:36" ht="56.25" x14ac:dyDescent="0.3">
      <c r="A121" s="15">
        <v>2019</v>
      </c>
      <c r="B121" s="15">
        <v>334</v>
      </c>
      <c r="C121" s="15">
        <v>9999</v>
      </c>
      <c r="D121" s="16" t="s">
        <v>327</v>
      </c>
      <c r="E121" s="15">
        <v>55</v>
      </c>
      <c r="F121" s="16" t="s">
        <v>358</v>
      </c>
      <c r="G121" s="22" t="s">
        <v>359</v>
      </c>
      <c r="H121" s="22" t="s">
        <v>367</v>
      </c>
      <c r="I121" s="22" t="s">
        <v>359</v>
      </c>
      <c r="J121" s="15">
        <v>1801</v>
      </c>
      <c r="K121" s="22">
        <v>530404</v>
      </c>
      <c r="L121" s="22" t="s">
        <v>325</v>
      </c>
      <c r="M121" s="22" t="s">
        <v>326</v>
      </c>
      <c r="N121" s="22" t="s">
        <v>327</v>
      </c>
      <c r="O121" s="22" t="s">
        <v>327</v>
      </c>
      <c r="P121" s="23">
        <v>871540112</v>
      </c>
      <c r="Q121" s="22" t="s">
        <v>360</v>
      </c>
      <c r="R121" s="20" t="s">
        <v>517</v>
      </c>
      <c r="S121" s="22">
        <v>1</v>
      </c>
      <c r="T121" s="22" t="s">
        <v>2</v>
      </c>
      <c r="U121" s="22">
        <v>535.71</v>
      </c>
      <c r="V121" s="22"/>
      <c r="W121" s="22"/>
      <c r="X121" s="22" t="s">
        <v>331</v>
      </c>
      <c r="Y121" s="22" t="s">
        <v>362</v>
      </c>
      <c r="Z121" s="22" t="s">
        <v>333</v>
      </c>
      <c r="AA121" s="22" t="s">
        <v>363</v>
      </c>
      <c r="AB121" s="22" t="s">
        <v>333</v>
      </c>
      <c r="AC121" s="22"/>
      <c r="AD121" s="22"/>
      <c r="AE121" s="22" t="s">
        <v>335</v>
      </c>
      <c r="AF121" s="9" t="s">
        <v>336</v>
      </c>
      <c r="AG121" s="24"/>
      <c r="AH121" s="12"/>
      <c r="AJ121" s="107"/>
    </row>
    <row r="122" spans="1:36" ht="56.25" x14ac:dyDescent="0.3">
      <c r="A122" s="15">
        <v>2019</v>
      </c>
      <c r="B122" s="15">
        <v>334</v>
      </c>
      <c r="C122" s="15">
        <v>9999</v>
      </c>
      <c r="D122" s="16" t="s">
        <v>327</v>
      </c>
      <c r="E122" s="15">
        <v>55</v>
      </c>
      <c r="F122" s="16" t="s">
        <v>358</v>
      </c>
      <c r="G122" s="16" t="s">
        <v>359</v>
      </c>
      <c r="H122" s="16" t="s">
        <v>367</v>
      </c>
      <c r="I122" s="16" t="s">
        <v>359</v>
      </c>
      <c r="J122" s="15">
        <v>1801</v>
      </c>
      <c r="K122" s="22">
        <v>530403</v>
      </c>
      <c r="L122" s="16" t="s">
        <v>325</v>
      </c>
      <c r="M122" s="16" t="s">
        <v>326</v>
      </c>
      <c r="N122" s="16" t="s">
        <v>327</v>
      </c>
      <c r="O122" s="16" t="s">
        <v>327</v>
      </c>
      <c r="P122" s="23">
        <v>872400011</v>
      </c>
      <c r="Q122" s="22" t="s">
        <v>360</v>
      </c>
      <c r="R122" s="20" t="s">
        <v>264</v>
      </c>
      <c r="S122" s="22">
        <v>1</v>
      </c>
      <c r="T122" s="22" t="s">
        <v>2</v>
      </c>
      <c r="U122" s="22">
        <v>133.93</v>
      </c>
      <c r="V122" s="22"/>
      <c r="W122" s="22" t="s">
        <v>331</v>
      </c>
      <c r="X122" s="22"/>
      <c r="Y122" s="22" t="s">
        <v>362</v>
      </c>
      <c r="Z122" s="22" t="s">
        <v>333</v>
      </c>
      <c r="AA122" s="22" t="s">
        <v>363</v>
      </c>
      <c r="AB122" s="22" t="s">
        <v>333</v>
      </c>
      <c r="AC122" s="22"/>
      <c r="AD122" s="22"/>
      <c r="AE122" s="22" t="s">
        <v>335</v>
      </c>
      <c r="AF122" s="9" t="s">
        <v>336</v>
      </c>
      <c r="AG122" s="24">
        <v>133.93</v>
      </c>
      <c r="AH122" s="12" t="s">
        <v>442</v>
      </c>
    </row>
    <row r="123" spans="1:36" ht="56.25" x14ac:dyDescent="0.3">
      <c r="A123" s="15">
        <v>2019</v>
      </c>
      <c r="B123" s="15">
        <v>334</v>
      </c>
      <c r="C123" s="15">
        <v>9999</v>
      </c>
      <c r="D123" s="16" t="s">
        <v>327</v>
      </c>
      <c r="E123" s="15">
        <v>55</v>
      </c>
      <c r="F123" s="16" t="s">
        <v>358</v>
      </c>
      <c r="G123" s="16" t="s">
        <v>359</v>
      </c>
      <c r="H123" s="16" t="s">
        <v>367</v>
      </c>
      <c r="I123" s="16" t="s">
        <v>359</v>
      </c>
      <c r="J123" s="15">
        <v>1801</v>
      </c>
      <c r="K123" s="22">
        <v>530403</v>
      </c>
      <c r="L123" s="16" t="s">
        <v>325</v>
      </c>
      <c r="M123" s="16" t="s">
        <v>326</v>
      </c>
      <c r="N123" s="16" t="s">
        <v>327</v>
      </c>
      <c r="O123" s="16" t="s">
        <v>327</v>
      </c>
      <c r="P123" s="23">
        <v>872400011</v>
      </c>
      <c r="Q123" s="22" t="s">
        <v>360</v>
      </c>
      <c r="R123" s="20" t="s">
        <v>266</v>
      </c>
      <c r="S123" s="22">
        <v>1</v>
      </c>
      <c r="T123" s="22" t="s">
        <v>2</v>
      </c>
      <c r="U123" s="22">
        <v>133.93</v>
      </c>
      <c r="V123" s="22"/>
      <c r="W123" s="22" t="s">
        <v>331</v>
      </c>
      <c r="X123" s="22"/>
      <c r="Y123" s="22" t="s">
        <v>362</v>
      </c>
      <c r="Z123" s="22" t="s">
        <v>333</v>
      </c>
      <c r="AA123" s="22" t="s">
        <v>363</v>
      </c>
      <c r="AB123" s="22" t="s">
        <v>333</v>
      </c>
      <c r="AC123" s="22"/>
      <c r="AD123" s="22"/>
      <c r="AE123" s="22" t="s">
        <v>335</v>
      </c>
      <c r="AF123" s="9" t="s">
        <v>336</v>
      </c>
      <c r="AG123" s="24">
        <v>133.93</v>
      </c>
      <c r="AH123" s="12" t="s">
        <v>443</v>
      </c>
    </row>
    <row r="124" spans="1:36" ht="56.25" x14ac:dyDescent="0.3">
      <c r="A124" s="15">
        <v>2019</v>
      </c>
      <c r="B124" s="15">
        <v>334</v>
      </c>
      <c r="C124" s="15">
        <v>9999</v>
      </c>
      <c r="D124" s="16" t="s">
        <v>327</v>
      </c>
      <c r="E124" s="15">
        <v>55</v>
      </c>
      <c r="F124" s="16" t="s">
        <v>358</v>
      </c>
      <c r="G124" s="16" t="s">
        <v>359</v>
      </c>
      <c r="H124" s="16" t="s">
        <v>367</v>
      </c>
      <c r="I124" s="16" t="s">
        <v>359</v>
      </c>
      <c r="J124" s="15">
        <v>1801</v>
      </c>
      <c r="K124" s="22">
        <v>530403</v>
      </c>
      <c r="L124" s="16" t="s">
        <v>325</v>
      </c>
      <c r="M124" s="16" t="s">
        <v>326</v>
      </c>
      <c r="N124" s="16" t="s">
        <v>327</v>
      </c>
      <c r="O124" s="16" t="s">
        <v>327</v>
      </c>
      <c r="P124" s="23">
        <v>872400011</v>
      </c>
      <c r="Q124" s="22" t="s">
        <v>360</v>
      </c>
      <c r="R124" s="20" t="s">
        <v>518</v>
      </c>
      <c r="S124" s="22">
        <v>1</v>
      </c>
      <c r="T124" s="22" t="s">
        <v>2</v>
      </c>
      <c r="U124" s="22">
        <v>240.21</v>
      </c>
      <c r="V124" s="22"/>
      <c r="W124" s="22"/>
      <c r="X124" s="22" t="s">
        <v>331</v>
      </c>
      <c r="Y124" s="22" t="s">
        <v>362</v>
      </c>
      <c r="Z124" s="22" t="s">
        <v>333</v>
      </c>
      <c r="AA124" s="22" t="s">
        <v>363</v>
      </c>
      <c r="AB124" s="22" t="s">
        <v>333</v>
      </c>
      <c r="AC124" s="22"/>
      <c r="AD124" s="22"/>
      <c r="AE124" s="22" t="s">
        <v>335</v>
      </c>
      <c r="AF124" s="9" t="s">
        <v>336</v>
      </c>
      <c r="AG124" s="24"/>
      <c r="AH124" s="12"/>
      <c r="AJ124" s="107"/>
    </row>
    <row r="125" spans="1:36" ht="112.5" x14ac:dyDescent="0.3">
      <c r="A125" s="15">
        <v>2019</v>
      </c>
      <c r="B125" s="15">
        <v>334</v>
      </c>
      <c r="C125" s="15" t="s">
        <v>366</v>
      </c>
      <c r="D125" s="16" t="s">
        <v>327</v>
      </c>
      <c r="E125" s="15">
        <v>55</v>
      </c>
      <c r="F125" s="16" t="s">
        <v>358</v>
      </c>
      <c r="G125" s="16" t="s">
        <v>359</v>
      </c>
      <c r="H125" s="16" t="s">
        <v>367</v>
      </c>
      <c r="I125" s="16" t="s">
        <v>359</v>
      </c>
      <c r="J125" s="15">
        <v>1801</v>
      </c>
      <c r="K125" s="22">
        <v>530225</v>
      </c>
      <c r="L125" s="16" t="s">
        <v>325</v>
      </c>
      <c r="M125" s="16" t="s">
        <v>326</v>
      </c>
      <c r="N125" s="16" t="s">
        <v>327</v>
      </c>
      <c r="O125" s="16" t="s">
        <v>327</v>
      </c>
      <c r="P125" s="23">
        <v>942220012</v>
      </c>
      <c r="Q125" s="22" t="s">
        <v>360</v>
      </c>
      <c r="R125" s="20" t="s">
        <v>269</v>
      </c>
      <c r="S125" s="22">
        <v>1</v>
      </c>
      <c r="T125" s="22" t="s">
        <v>2</v>
      </c>
      <c r="U125" s="22">
        <v>535.71</v>
      </c>
      <c r="V125" s="22"/>
      <c r="W125" s="22" t="s">
        <v>331</v>
      </c>
      <c r="X125" s="22"/>
      <c r="Y125" s="22" t="s">
        <v>362</v>
      </c>
      <c r="Z125" s="22" t="s">
        <v>333</v>
      </c>
      <c r="AA125" s="22" t="s">
        <v>363</v>
      </c>
      <c r="AB125" s="22" t="s">
        <v>333</v>
      </c>
      <c r="AC125" s="22"/>
      <c r="AD125" s="22"/>
      <c r="AE125" s="22" t="s">
        <v>335</v>
      </c>
      <c r="AF125" s="9" t="s">
        <v>336</v>
      </c>
      <c r="AG125" s="24">
        <v>535.71</v>
      </c>
      <c r="AH125" s="12" t="s">
        <v>444</v>
      </c>
    </row>
    <row r="126" spans="1:36" ht="93.75" x14ac:dyDescent="0.3">
      <c r="A126" s="15">
        <v>2019</v>
      </c>
      <c r="B126" s="15">
        <v>334</v>
      </c>
      <c r="C126" s="15" t="s">
        <v>366</v>
      </c>
      <c r="D126" s="16" t="s">
        <v>327</v>
      </c>
      <c r="E126" s="15">
        <v>55</v>
      </c>
      <c r="F126" s="16" t="s">
        <v>358</v>
      </c>
      <c r="G126" s="16" t="s">
        <v>359</v>
      </c>
      <c r="H126" s="16" t="s">
        <v>367</v>
      </c>
      <c r="I126" s="16" t="s">
        <v>359</v>
      </c>
      <c r="J126" s="15">
        <v>1801</v>
      </c>
      <c r="K126" s="22">
        <v>530208</v>
      </c>
      <c r="L126" s="16" t="s">
        <v>325</v>
      </c>
      <c r="M126" s="16" t="s">
        <v>326</v>
      </c>
      <c r="N126" s="16" t="s">
        <v>327</v>
      </c>
      <c r="O126" s="16" t="s">
        <v>327</v>
      </c>
      <c r="P126" s="23">
        <v>852300012</v>
      </c>
      <c r="Q126" s="22" t="s">
        <v>360</v>
      </c>
      <c r="R126" s="20" t="s">
        <v>160</v>
      </c>
      <c r="S126" s="22">
        <v>1</v>
      </c>
      <c r="T126" s="22" t="s">
        <v>2</v>
      </c>
      <c r="U126" s="22">
        <v>312.5</v>
      </c>
      <c r="V126" s="22"/>
      <c r="W126" s="22"/>
      <c r="X126" s="22" t="s">
        <v>331</v>
      </c>
      <c r="Y126" s="22" t="s">
        <v>362</v>
      </c>
      <c r="Z126" s="22" t="s">
        <v>333</v>
      </c>
      <c r="AA126" s="22" t="s">
        <v>363</v>
      </c>
      <c r="AB126" s="22" t="s">
        <v>333</v>
      </c>
      <c r="AC126" s="22"/>
      <c r="AD126" s="22"/>
      <c r="AE126" s="22" t="s">
        <v>335</v>
      </c>
      <c r="AF126" s="9" t="s">
        <v>336</v>
      </c>
      <c r="AG126" s="24"/>
      <c r="AH126" s="12" t="s">
        <v>501</v>
      </c>
      <c r="AJ126" s="107"/>
    </row>
    <row r="127" spans="1:36" ht="131.25" x14ac:dyDescent="0.3">
      <c r="A127" s="15">
        <v>2019</v>
      </c>
      <c r="B127" s="15">
        <v>334</v>
      </c>
      <c r="C127" s="15">
        <v>9999</v>
      </c>
      <c r="D127" s="16" t="s">
        <v>327</v>
      </c>
      <c r="E127" s="15">
        <v>55</v>
      </c>
      <c r="F127" s="16" t="s">
        <v>358</v>
      </c>
      <c r="G127" s="22" t="s">
        <v>359</v>
      </c>
      <c r="H127" s="22" t="s">
        <v>367</v>
      </c>
      <c r="I127" s="22" t="s">
        <v>359</v>
      </c>
      <c r="J127" s="15">
        <v>1801</v>
      </c>
      <c r="K127" s="22">
        <v>530204</v>
      </c>
      <c r="L127" s="22" t="s">
        <v>325</v>
      </c>
      <c r="M127" s="22" t="s">
        <v>326</v>
      </c>
      <c r="N127" s="22" t="s">
        <v>327</v>
      </c>
      <c r="O127" s="22" t="s">
        <v>327</v>
      </c>
      <c r="P127" s="23">
        <v>891211012</v>
      </c>
      <c r="Q127" s="22" t="s">
        <v>360</v>
      </c>
      <c r="R127" s="20" t="s">
        <v>445</v>
      </c>
      <c r="S127" s="22">
        <v>1</v>
      </c>
      <c r="T127" s="22" t="s">
        <v>2</v>
      </c>
      <c r="U127" s="22">
        <v>561.32000000000005</v>
      </c>
      <c r="V127" s="22"/>
      <c r="W127" s="22" t="s">
        <v>331</v>
      </c>
      <c r="X127" s="22"/>
      <c r="Y127" s="22" t="s">
        <v>362</v>
      </c>
      <c r="Z127" s="22" t="s">
        <v>333</v>
      </c>
      <c r="AA127" s="22" t="s">
        <v>363</v>
      </c>
      <c r="AB127" s="22" t="s">
        <v>333</v>
      </c>
      <c r="AC127" s="22"/>
      <c r="AD127" s="22"/>
      <c r="AE127" s="22" t="s">
        <v>335</v>
      </c>
      <c r="AF127" s="9" t="s">
        <v>336</v>
      </c>
      <c r="AG127" s="24">
        <v>561.32000000000005</v>
      </c>
      <c r="AH127" s="12" t="s">
        <v>446</v>
      </c>
    </row>
    <row r="128" spans="1:36" ht="56.25" x14ac:dyDescent="0.3">
      <c r="A128" s="15">
        <v>2019</v>
      </c>
      <c r="B128" s="15">
        <v>334</v>
      </c>
      <c r="C128" s="15">
        <v>9999</v>
      </c>
      <c r="D128" s="16" t="s">
        <v>327</v>
      </c>
      <c r="E128" s="15">
        <v>55</v>
      </c>
      <c r="F128" s="22" t="s">
        <v>358</v>
      </c>
      <c r="G128" s="16" t="s">
        <v>359</v>
      </c>
      <c r="H128" s="16" t="s">
        <v>367</v>
      </c>
      <c r="I128" s="16" t="s">
        <v>359</v>
      </c>
      <c r="J128" s="15">
        <v>1801</v>
      </c>
      <c r="K128" s="22">
        <v>530203</v>
      </c>
      <c r="L128" s="16" t="s">
        <v>325</v>
      </c>
      <c r="M128" s="16" t="s">
        <v>326</v>
      </c>
      <c r="N128" s="16" t="s">
        <v>327</v>
      </c>
      <c r="O128" s="16" t="s">
        <v>327</v>
      </c>
      <c r="P128" s="23">
        <v>439230011</v>
      </c>
      <c r="Q128" s="22" t="s">
        <v>360</v>
      </c>
      <c r="R128" s="20" t="s">
        <v>272</v>
      </c>
      <c r="S128" s="22">
        <v>1</v>
      </c>
      <c r="T128" s="22" t="s">
        <v>2</v>
      </c>
      <c r="U128" s="22">
        <v>80.849999999999994</v>
      </c>
      <c r="V128" s="22"/>
      <c r="W128" s="22" t="s">
        <v>331</v>
      </c>
      <c r="X128" s="22"/>
      <c r="Y128" s="22" t="s">
        <v>362</v>
      </c>
      <c r="Z128" s="22" t="s">
        <v>333</v>
      </c>
      <c r="AA128" s="22" t="s">
        <v>363</v>
      </c>
      <c r="AB128" s="22" t="s">
        <v>333</v>
      </c>
      <c r="AC128" s="22"/>
      <c r="AD128" s="22"/>
      <c r="AE128" s="22" t="s">
        <v>335</v>
      </c>
      <c r="AF128" s="9" t="s">
        <v>336</v>
      </c>
      <c r="AG128" s="24">
        <v>80.849999999999994</v>
      </c>
      <c r="AH128" s="12" t="s">
        <v>447</v>
      </c>
    </row>
    <row r="129" spans="1:36" ht="93.75" x14ac:dyDescent="0.3">
      <c r="A129" s="15">
        <v>2019</v>
      </c>
      <c r="B129" s="15">
        <v>334</v>
      </c>
      <c r="C129" s="15">
        <v>9999</v>
      </c>
      <c r="D129" s="16" t="s">
        <v>327</v>
      </c>
      <c r="E129" s="15">
        <v>55</v>
      </c>
      <c r="F129" s="16" t="s">
        <v>358</v>
      </c>
      <c r="G129" s="16" t="s">
        <v>326</v>
      </c>
      <c r="H129" s="16" t="s">
        <v>326</v>
      </c>
      <c r="I129" s="22" t="s">
        <v>359</v>
      </c>
      <c r="J129" s="15">
        <v>1801</v>
      </c>
      <c r="K129" s="22">
        <v>730405</v>
      </c>
      <c r="L129" s="22" t="s">
        <v>325</v>
      </c>
      <c r="M129" s="22">
        <v>202</v>
      </c>
      <c r="N129" s="22">
        <v>2003</v>
      </c>
      <c r="O129" s="22">
        <v>2207</v>
      </c>
      <c r="P129" s="23">
        <v>871410011</v>
      </c>
      <c r="Q129" s="22" t="s">
        <v>360</v>
      </c>
      <c r="R129" s="20" t="s">
        <v>448</v>
      </c>
      <c r="S129" s="22">
        <v>1</v>
      </c>
      <c r="T129" s="22" t="s">
        <v>2</v>
      </c>
      <c r="U129" s="22">
        <v>1055.3599999999999</v>
      </c>
      <c r="V129" s="22"/>
      <c r="W129" s="22"/>
      <c r="X129" s="22" t="s">
        <v>331</v>
      </c>
      <c r="Y129" s="22" t="s">
        <v>362</v>
      </c>
      <c r="Z129" s="22" t="s">
        <v>333</v>
      </c>
      <c r="AA129" s="22" t="s">
        <v>363</v>
      </c>
      <c r="AB129" s="22" t="s">
        <v>333</v>
      </c>
      <c r="AC129" s="22"/>
      <c r="AD129" s="22"/>
      <c r="AE129" s="22" t="s">
        <v>335</v>
      </c>
      <c r="AF129" s="9" t="s">
        <v>364</v>
      </c>
      <c r="AG129" s="24">
        <v>1055.3599999999999</v>
      </c>
      <c r="AH129" s="12" t="s">
        <v>384</v>
      </c>
      <c r="AJ129" s="107"/>
    </row>
    <row r="130" spans="1:36" ht="75" x14ac:dyDescent="0.3">
      <c r="A130" s="15">
        <v>2019</v>
      </c>
      <c r="B130" s="15">
        <v>334</v>
      </c>
      <c r="C130" s="15">
        <v>9999</v>
      </c>
      <c r="D130" s="16" t="s">
        <v>327</v>
      </c>
      <c r="E130" s="15">
        <v>55</v>
      </c>
      <c r="F130" s="22" t="s">
        <v>358</v>
      </c>
      <c r="G130" s="16" t="s">
        <v>326</v>
      </c>
      <c r="H130" s="16" t="s">
        <v>326</v>
      </c>
      <c r="I130" s="16" t="s">
        <v>359</v>
      </c>
      <c r="J130" s="15">
        <v>1801</v>
      </c>
      <c r="K130" s="22">
        <v>730813</v>
      </c>
      <c r="L130" s="16" t="s">
        <v>325</v>
      </c>
      <c r="M130" s="22">
        <v>202</v>
      </c>
      <c r="N130" s="22">
        <v>2003</v>
      </c>
      <c r="O130" s="22">
        <v>2207</v>
      </c>
      <c r="P130" s="23">
        <v>4911300116</v>
      </c>
      <c r="Q130" s="22" t="s">
        <v>347</v>
      </c>
      <c r="R130" s="20" t="s">
        <v>282</v>
      </c>
      <c r="S130" s="22">
        <v>1</v>
      </c>
      <c r="T130" s="22" t="s">
        <v>2</v>
      </c>
      <c r="U130" s="22">
        <v>1055.3599999999999</v>
      </c>
      <c r="V130" s="22"/>
      <c r="W130" s="22"/>
      <c r="X130" s="22" t="s">
        <v>331</v>
      </c>
      <c r="Y130" s="22" t="s">
        <v>362</v>
      </c>
      <c r="Z130" s="22" t="s">
        <v>333</v>
      </c>
      <c r="AA130" s="22" t="s">
        <v>363</v>
      </c>
      <c r="AB130" s="22" t="s">
        <v>333</v>
      </c>
      <c r="AC130" s="22"/>
      <c r="AD130" s="22"/>
      <c r="AE130" s="22" t="s">
        <v>335</v>
      </c>
      <c r="AF130" s="9" t="s">
        <v>364</v>
      </c>
      <c r="AG130" s="24">
        <v>1055.3599999999999</v>
      </c>
      <c r="AH130" s="12" t="s">
        <v>384</v>
      </c>
      <c r="AJ130" s="107"/>
    </row>
    <row r="131" spans="1:36" x14ac:dyDescent="0.3">
      <c r="T131" s="39"/>
      <c r="U131" s="39"/>
      <c r="AG131" s="39"/>
      <c r="AI131" s="39"/>
    </row>
    <row r="132" spans="1:36" x14ac:dyDescent="0.3">
      <c r="T132" s="59" t="s">
        <v>451</v>
      </c>
      <c r="U132" s="102">
        <f>SUM(U2:U131)</f>
        <v>139846.33999999997</v>
      </c>
      <c r="AG132" s="101"/>
      <c r="AI132" s="39"/>
    </row>
    <row r="133" spans="1:36" x14ac:dyDescent="0.3">
      <c r="AG133" s="39"/>
    </row>
    <row r="134" spans="1:36" x14ac:dyDescent="0.3">
      <c r="AG134" s="39"/>
    </row>
    <row r="135" spans="1:36" x14ac:dyDescent="0.3">
      <c r="U135" s="103"/>
    </row>
    <row r="139" spans="1:36" x14ac:dyDescent="0.3">
      <c r="U139" s="103"/>
    </row>
    <row r="143" spans="1:36" x14ac:dyDescent="0.3">
      <c r="U143" s="103"/>
    </row>
  </sheetData>
  <autoFilter ref="A1:AK130"/>
  <dataValidations count="1">
    <dataValidation type="list" allowBlank="1" showInputMessage="1" showErrorMessage="1" sqref="K71:K72 K81:K83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30" fitToHeight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PAPP COD</vt:lpstr>
      <vt:lpstr>PAC COD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Publicas</dc:creator>
  <cp:lastModifiedBy>usuario</cp:lastModifiedBy>
  <cp:lastPrinted>2019-10-22T21:00:04Z</cp:lastPrinted>
  <dcterms:created xsi:type="dcterms:W3CDTF">2019-08-06T19:33:20Z</dcterms:created>
  <dcterms:modified xsi:type="dcterms:W3CDTF">2020-02-10T20:48:08Z</dcterms:modified>
</cp:coreProperties>
</file>